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iina\Desktop\VV 19.08.2025\"/>
    </mc:Choice>
  </mc:AlternateContent>
  <xr:revisionPtr revIDLastSave="0" documentId="8_{870DB90D-7D99-4507-93BB-665B673394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aeelarve nr 2" sheetId="1" r:id="rId1"/>
    <sheet name="1. Sihtotstarbelised toetused" sheetId="2" r:id="rId2"/>
    <sheet name="2. Vallaeelarve muutmin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B84" i="2"/>
  <c r="D55" i="3"/>
  <c r="D53" i="3"/>
  <c r="D57" i="3" s="1"/>
  <c r="D16" i="3" l="1"/>
  <c r="D29" i="3" l="1"/>
  <c r="D71" i="3" l="1"/>
  <c r="D75" i="3" s="1"/>
  <c r="D26" i="3"/>
  <c r="D22" i="3"/>
  <c r="D13" i="3"/>
  <c r="D8" i="3"/>
  <c r="H71" i="2"/>
  <c r="G71" i="2"/>
  <c r="F71" i="2"/>
  <c r="E71" i="2"/>
  <c r="D71" i="2"/>
  <c r="C71" i="2"/>
  <c r="B71" i="2"/>
  <c r="D81" i="3" l="1"/>
  <c r="D46" i="3"/>
  <c r="C89" i="1"/>
  <c r="E40" i="1"/>
  <c r="E41" i="1"/>
  <c r="E42" i="1"/>
  <c r="E43" i="1"/>
  <c r="D47" i="3" l="1"/>
  <c r="C137" i="1"/>
  <c r="C135" i="1"/>
  <c r="C124" i="1"/>
  <c r="C119" i="1"/>
  <c r="C115" i="1"/>
  <c r="C107" i="1"/>
  <c r="C103" i="1"/>
  <c r="C100" i="1"/>
  <c r="C98" i="1"/>
  <c r="C84" i="1"/>
  <c r="C79" i="1"/>
  <c r="C74" i="1"/>
  <c r="C64" i="1"/>
  <c r="C56" i="1"/>
  <c r="C54" i="1"/>
  <c r="C52" i="1"/>
  <c r="C45" i="1"/>
  <c r="C39" i="1"/>
  <c r="C30" i="1"/>
  <c r="C25" i="1"/>
  <c r="C21" i="1"/>
  <c r="C15" i="1"/>
  <c r="C11" i="1"/>
  <c r="C7" i="1"/>
  <c r="E148" i="1"/>
  <c r="E147" i="1"/>
  <c r="E146" i="1"/>
  <c r="E145" i="1"/>
  <c r="E144" i="1"/>
  <c r="E143" i="1"/>
  <c r="E142" i="1"/>
  <c r="E141" i="1"/>
  <c r="E140" i="1"/>
  <c r="E139" i="1"/>
  <c r="E138" i="1"/>
  <c r="E134" i="1"/>
  <c r="E133" i="1"/>
  <c r="E132" i="1"/>
  <c r="E131" i="1"/>
  <c r="E130" i="1"/>
  <c r="E129" i="1"/>
  <c r="E126" i="1"/>
  <c r="E125" i="1"/>
  <c r="E123" i="1"/>
  <c r="E122" i="1"/>
  <c r="E121" i="1"/>
  <c r="E120" i="1"/>
  <c r="E118" i="1"/>
  <c r="E117" i="1"/>
  <c r="E116" i="1"/>
  <c r="E114" i="1"/>
  <c r="E113" i="1"/>
  <c r="E112" i="1"/>
  <c r="E111" i="1"/>
  <c r="E110" i="1"/>
  <c r="E109" i="1"/>
  <c r="E108" i="1"/>
  <c r="E105" i="1"/>
  <c r="E104" i="1"/>
  <c r="E102" i="1"/>
  <c r="E97" i="1"/>
  <c r="E96" i="1"/>
  <c r="E95" i="1"/>
  <c r="E94" i="1"/>
  <c r="E93" i="1"/>
  <c r="E92" i="1"/>
  <c r="E91" i="1"/>
  <c r="E88" i="1"/>
  <c r="E87" i="1"/>
  <c r="E86" i="1"/>
  <c r="E85" i="1"/>
  <c r="E82" i="1"/>
  <c r="E81" i="1"/>
  <c r="E77" i="1"/>
  <c r="E76" i="1"/>
  <c r="E75" i="1"/>
  <c r="E73" i="1"/>
  <c r="E72" i="1"/>
  <c r="E71" i="1"/>
  <c r="E69" i="1"/>
  <c r="E68" i="1"/>
  <c r="E67" i="1"/>
  <c r="E66" i="1"/>
  <c r="E65" i="1"/>
  <c r="E62" i="1"/>
  <c r="E61" i="1"/>
  <c r="E60" i="1"/>
  <c r="E59" i="1"/>
  <c r="E58" i="1"/>
  <c r="E57" i="1"/>
  <c r="E51" i="1"/>
  <c r="E50" i="1"/>
  <c r="E49" i="1"/>
  <c r="E48" i="1"/>
  <c r="E47" i="1"/>
  <c r="E46" i="1"/>
  <c r="D39" i="1"/>
  <c r="E37" i="1"/>
  <c r="E36" i="1"/>
  <c r="E35" i="1"/>
  <c r="E34" i="1"/>
  <c r="E33" i="1"/>
  <c r="E32" i="1"/>
  <c r="E31" i="1"/>
  <c r="E28" i="1"/>
  <c r="E26" i="1"/>
  <c r="E24" i="1"/>
  <c r="E22" i="1"/>
  <c r="E19" i="1"/>
  <c r="E18" i="1"/>
  <c r="E17" i="1"/>
  <c r="E16" i="1"/>
  <c r="E14" i="1"/>
  <c r="E13" i="1"/>
  <c r="E12" i="1"/>
  <c r="E10" i="1"/>
  <c r="E9" i="1"/>
  <c r="E8" i="1"/>
  <c r="E90" i="1" l="1"/>
  <c r="D89" i="1"/>
  <c r="D135" i="1"/>
  <c r="E135" i="1" s="1"/>
  <c r="E136" i="1"/>
  <c r="D52" i="1"/>
  <c r="E52" i="1" s="1"/>
  <c r="E53" i="1"/>
  <c r="E39" i="1"/>
  <c r="C78" i="1"/>
  <c r="D54" i="1"/>
  <c r="E54" i="1" s="1"/>
  <c r="E55" i="1"/>
  <c r="C128" i="1"/>
  <c r="D98" i="1"/>
  <c r="E98" i="1" s="1"/>
  <c r="E99" i="1"/>
  <c r="D100" i="1"/>
  <c r="E100" i="1" s="1"/>
  <c r="E101" i="1"/>
  <c r="D79" i="1"/>
  <c r="E79" i="1" s="1"/>
  <c r="E80" i="1"/>
  <c r="C63" i="1"/>
  <c r="D64" i="1"/>
  <c r="D63" i="1" s="1"/>
  <c r="D74" i="1"/>
  <c r="D70" i="1" s="1"/>
  <c r="D30" i="1"/>
  <c r="E30" i="1" s="1"/>
  <c r="D15" i="1"/>
  <c r="E15" i="1" s="1"/>
  <c r="C106" i="1"/>
  <c r="C20" i="1"/>
  <c r="C6" i="1"/>
  <c r="C70" i="1"/>
  <c r="C83" i="1"/>
  <c r="D11" i="1"/>
  <c r="E11" i="1" s="1"/>
  <c r="D124" i="1"/>
  <c r="E124" i="1" s="1"/>
  <c r="E89" i="1"/>
  <c r="D107" i="1"/>
  <c r="E107" i="1" s="1"/>
  <c r="D115" i="1"/>
  <c r="E115" i="1" s="1"/>
  <c r="D119" i="1"/>
  <c r="E119" i="1" s="1"/>
  <c r="D137" i="1"/>
  <c r="E137" i="1" s="1"/>
  <c r="D45" i="1"/>
  <c r="E45" i="1" s="1"/>
  <c r="D7" i="1"/>
  <c r="D84" i="1"/>
  <c r="E84" i="1" s="1"/>
  <c r="D103" i="1"/>
  <c r="E103" i="1" s="1"/>
  <c r="D56" i="1"/>
  <c r="E56" i="1" s="1"/>
  <c r="D78" i="1" l="1"/>
  <c r="E78" i="1" s="1"/>
  <c r="E74" i="1"/>
  <c r="C29" i="1"/>
  <c r="E64" i="1"/>
  <c r="E70" i="1"/>
  <c r="E63" i="1"/>
  <c r="D128" i="1"/>
  <c r="E128" i="1" s="1"/>
  <c r="D83" i="1"/>
  <c r="D6" i="1"/>
  <c r="C44" i="1"/>
  <c r="E83" i="1" l="1"/>
  <c r="C38" i="1"/>
  <c r="C150" i="1"/>
  <c r="E6" i="1"/>
  <c r="C149" i="1" l="1"/>
  <c r="E23" i="1" l="1"/>
  <c r="D21" i="1"/>
  <c r="E127" i="1"/>
  <c r="D106" i="1"/>
  <c r="E27" i="1"/>
  <c r="D25" i="1"/>
  <c r="E25" i="1" s="1"/>
  <c r="E106" i="1" l="1"/>
  <c r="D44" i="1"/>
  <c r="E21" i="1"/>
  <c r="D20" i="1"/>
  <c r="E20" i="1" l="1"/>
  <c r="D29" i="1"/>
  <c r="D150" i="1"/>
  <c r="E44" i="1"/>
  <c r="E150" i="1" l="1"/>
  <c r="D38" i="1"/>
  <c r="E29" i="1"/>
  <c r="D149" i="1" l="1"/>
  <c r="E38" i="1"/>
  <c r="E149" i="1" s="1"/>
</calcChain>
</file>

<file path=xl/sharedStrings.xml><?xml version="1.0" encoding="utf-8"?>
<sst xmlns="http://schemas.openxmlformats.org/spreadsheetml/2006/main" count="460" uniqueCount="406">
  <si>
    <t>Tunnus</t>
  </si>
  <si>
    <t>Kirje nimetus</t>
  </si>
  <si>
    <t>Lisaeelarve nr 2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</si>
  <si>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</si>
  <si>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</si>
  <si>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</si>
  <si>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</si>
  <si>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</si>
  <si>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</si>
  <si>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</si>
  <si>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</si>
  <si>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</si>
  <si>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</si>
  <si>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</si>
  <si>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</si>
  <si>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</si>
  <si>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</si>
  <si>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</si>
  <si>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</si>
  <si>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</si>
  <si>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</si>
  <si>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</si>
  <si>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</si>
  <si>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</si>
  <si>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</si>
  <si>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keskkonnahäiringute hüvitised</t>
  </si>
  <si>
    <t>3880, 3888</t>
  </si>
  <si>
    <t>PÕHITEGEVUSE KULUD KOKKU</t>
  </si>
  <si>
    <t>Antud toetused tegevuskuludeks</t>
  </si>
  <si>
    <t>413</t>
  </si>
  <si>
    <t>Sotsiaalabitoetused ja muud toetused füüsilistele isikutele</t>
  </si>
  <si>
    <t>4500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</si>
  <si>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</si>
  <si>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</si>
  <si>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</si>
  <si>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</si>
  <si>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</si>
  <si>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</si>
  <si>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</si>
  <si>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</si>
  <si>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</si>
  <si>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</si>
  <si>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</si>
  <si>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</si>
  <si>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</si>
  <si>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</si>
  <si>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</si>
  <si>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</si>
  <si>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</si>
  <si>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</si>
  <si>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</si>
  <si>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</si>
  <si>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1501</t>
  </si>
  <si>
    <t>Osaluste soetus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</si>
  <si>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</si>
  <si>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</si>
  <si>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</si>
  <si>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</si>
  <si>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</si>
  <si>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</si>
  <si>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</si>
  <si>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</si>
  <si>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</si>
  <si>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</si>
  <si>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</si>
  <si>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</si>
  <si>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</si>
  <si>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</si>
  <si>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</si>
  <si>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</si>
  <si>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</si>
  <si>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</si>
  <si>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</si>
  <si>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</si>
  <si>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</si>
  <si>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</si>
  <si>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01330</t>
  </si>
  <si>
    <t>Muud üldised teenused</t>
  </si>
  <si>
    <t>01600</t>
  </si>
  <si>
    <t xml:space="preserve">Muud üldised valitsussektori teenused  </t>
  </si>
  <si>
    <t>01700</t>
  </si>
  <si>
    <t>Valitsussektori võla teenindamine</t>
  </si>
  <si>
    <t>02</t>
  </si>
  <si>
    <t>Riigikaitse</t>
  </si>
  <si>
    <t>02200</t>
  </si>
  <si>
    <t>Tsiviilkaitse</t>
  </si>
  <si>
    <t>03</t>
  </si>
  <si>
    <t>Avalik kord ja julgeolek</t>
  </si>
  <si>
    <t>03600</t>
  </si>
  <si>
    <t>Muu avalik kord ja julgeolek kokku</t>
  </si>
  <si>
    <t>04</t>
  </si>
  <si>
    <t>Majandus</t>
  </si>
  <si>
    <t>04210</t>
  </si>
  <si>
    <t>Põllumajandus</t>
  </si>
  <si>
    <t>04510</t>
  </si>
  <si>
    <t>Maanteetransport (vallateede- ja tänavate korrashoid)</t>
  </si>
  <si>
    <t>04512</t>
  </si>
  <si>
    <t>Ühistranspordi korraldus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</si>
  <si>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</si>
  <si>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</si>
  <si>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</si>
  <si>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</si>
  <si>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</si>
  <si>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</si>
  <si>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</si>
  <si>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</si>
  <si>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</si>
  <si>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</si>
  <si>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05100_1</t>
  </si>
  <si>
    <t>Jäätmekäitlus</t>
  </si>
  <si>
    <t>05100_2</t>
  </si>
  <si>
    <t>Erra OJKP</t>
  </si>
  <si>
    <t>05101</t>
  </si>
  <si>
    <t>Avalike alade puhastus</t>
  </si>
  <si>
    <t>05400</t>
  </si>
  <si>
    <t>Bioloogilise mitmekesisuse ja maastiku kaitse</t>
  </si>
  <si>
    <t>05600</t>
  </si>
  <si>
    <t>Muu keskkonnakaitse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</si>
  <si>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</si>
  <si>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</si>
  <si>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</si>
  <si>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</si>
  <si>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</si>
  <si>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</si>
  <si>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</si>
  <si>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</si>
  <si>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</si>
  <si>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</si>
  <si>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06605_1</t>
  </si>
  <si>
    <t>06605_3</t>
  </si>
  <si>
    <t>Kiviõli saunad</t>
  </si>
  <si>
    <t>06605_6</t>
  </si>
  <si>
    <t>Lüganuse valla majanduskeskus</t>
  </si>
  <si>
    <t>07</t>
  </si>
  <si>
    <t>Tervishoid</t>
  </si>
  <si>
    <t>07210</t>
  </si>
  <si>
    <t>Üldmeditsiiniteenused</t>
  </si>
  <si>
    <t>07210_2</t>
  </si>
  <si>
    <t>Püssi perearstikabinet</t>
  </si>
  <si>
    <t>07400</t>
  </si>
  <si>
    <t>Avalikud tervishoiuteenused</t>
  </si>
  <si>
    <t>07600</t>
  </si>
  <si>
    <t>Muu tervishoid (Tervishoiu haldamine)</t>
  </si>
  <si>
    <t>08</t>
  </si>
  <si>
    <t>Vaba aeg, kultuur ja religioon</t>
  </si>
  <si>
    <t>08102</t>
  </si>
  <si>
    <t xml:space="preserve">Sporditegevus </t>
  </si>
  <si>
    <t>08102 1</t>
  </si>
  <si>
    <t>08102 2</t>
  </si>
  <si>
    <t>Maidla Spordihoone</t>
  </si>
  <si>
    <t>08102 3</t>
  </si>
  <si>
    <t>Maidla Jõusaal</t>
  </si>
  <si>
    <t>08103</t>
  </si>
  <si>
    <t>Puhkepargid ja -baasid</t>
  </si>
  <si>
    <t>08107</t>
  </si>
  <si>
    <t>Noorsootöö ja noortekeskused</t>
  </si>
  <si>
    <t>08107_3</t>
  </si>
  <si>
    <t>Lüganuse Noortemaja</t>
  </si>
  <si>
    <t>08107_5</t>
  </si>
  <si>
    <t>Kiviõli Noortekeskus</t>
  </si>
  <si>
    <t>08107_6</t>
  </si>
  <si>
    <t>Lüganuse Valla Noortekeskus</t>
  </si>
  <si>
    <t>08107_7</t>
  </si>
  <si>
    <t>Maidla Noortekeskus RE</t>
  </si>
  <si>
    <t>08107_8</t>
  </si>
  <si>
    <t>Lüganuse Noortemaja RE</t>
  </si>
  <si>
    <t>08107_9</t>
  </si>
  <si>
    <t>Noorsootöö arendamine</t>
  </si>
  <si>
    <t>08107_10</t>
  </si>
  <si>
    <t>Kiviõli Noortekeskus RE</t>
  </si>
  <si>
    <t>08109</t>
  </si>
  <si>
    <t>Vaba aja tegevused</t>
  </si>
  <si>
    <t>08201</t>
  </si>
  <si>
    <t>Raamatukogud</t>
  </si>
  <si>
    <t>08201_1</t>
  </si>
  <si>
    <t>Lüganuse Valla Raamatukogu</t>
  </si>
  <si>
    <t>08202</t>
  </si>
  <si>
    <t>Rahva- ja kultuurimajad</t>
  </si>
  <si>
    <t>08202_1</t>
  </si>
  <si>
    <t>Lüganuse Kultuurikeskus</t>
  </si>
  <si>
    <t>08300</t>
  </si>
  <si>
    <t>Ringhäälingu- ja kirjastamisteenused</t>
  </si>
  <si>
    <t>08600</t>
  </si>
  <si>
    <t>Muu vabaaeg, kultuur, religioon</t>
  </si>
  <si>
    <t>08600_1</t>
  </si>
  <si>
    <t>Muu vabaaeg, kultuur, religioon (huvitegevus)</t>
  </si>
  <si>
    <t>08600_3</t>
  </si>
  <si>
    <t xml:space="preserve">Muu vabaaeg, kultuur, religioon </t>
  </si>
  <si>
    <t>09</t>
  </si>
  <si>
    <t>Haridus</t>
  </si>
  <si>
    <t>09110</t>
  </si>
  <si>
    <t>Alusharidus (lasteaiad)</t>
  </si>
  <si>
    <t>09110_1</t>
  </si>
  <si>
    <t>Marjakese Lasteaed VE</t>
  </si>
  <si>
    <t>09110_2</t>
  </si>
  <si>
    <t>Marjakese Lasteaed RE</t>
  </si>
  <si>
    <t>09110_3</t>
  </si>
  <si>
    <t>Maidla Kooli lasteasutus VE</t>
  </si>
  <si>
    <t>09110_4</t>
  </si>
  <si>
    <t>Maidla Kooli lasteasutus RE</t>
  </si>
  <si>
    <t>09110_5</t>
  </si>
  <si>
    <t>Kiviõli linna lasteaed Kannike VE</t>
  </si>
  <si>
    <t>09110_6</t>
  </si>
  <si>
    <t>Kiviõli linna lasteaed Kannike RE</t>
  </si>
  <si>
    <t>09110_9</t>
  </si>
  <si>
    <t>Lasteaiateenuse ostmise kulud</t>
  </si>
  <si>
    <t>09212</t>
  </si>
  <si>
    <t>Põhikoolid/Põhihariduse otsekulud</t>
  </si>
  <si>
    <t>09212_1</t>
  </si>
  <si>
    <t>Maidla Kool VE</t>
  </si>
  <si>
    <t>09212_2</t>
  </si>
  <si>
    <t>Maidla Kool RE</t>
  </si>
  <si>
    <t>09212_11</t>
  </si>
  <si>
    <t>Õpilaskoha teenuse ostmise kulud</t>
  </si>
  <si>
    <t>09510</t>
  </si>
  <si>
    <t xml:space="preserve">Noorte huviharidus ja huvitegevus </t>
  </si>
  <si>
    <t>09510_3</t>
  </si>
  <si>
    <t>Kiviõli Kunstide Kool VE</t>
  </si>
  <si>
    <t>09510_4</t>
  </si>
  <si>
    <t>Kiviõli Kunstide Kool RE</t>
  </si>
  <si>
    <t>09510_5</t>
  </si>
  <si>
    <t>Huvihariduse teenuse ostmise kulud</t>
  </si>
  <si>
    <t>09600</t>
  </si>
  <si>
    <t>Koolitransport</t>
  </si>
  <si>
    <t>09601</t>
  </si>
  <si>
    <t>Koolitoit</t>
  </si>
  <si>
    <t>09601_7</t>
  </si>
  <si>
    <t>Maidla Kool RE (koolilõuna)</t>
  </si>
  <si>
    <t>09601_8</t>
  </si>
  <si>
    <t>Maidla Kool VE (totilustamine)</t>
  </si>
  <si>
    <t>09609</t>
  </si>
  <si>
    <t>Muud hariduse abiteenused</t>
  </si>
  <si>
    <t>10</t>
  </si>
  <si>
    <t>Sotsiaalne kaitse</t>
  </si>
  <si>
    <t>10121</t>
  </si>
  <si>
    <t>Muu puuetega inimeste sotsiaalne kaitse</t>
  </si>
  <si>
    <t>10123</t>
  </si>
  <si>
    <t>Puudega inimese tugiisikuteenus</t>
  </si>
  <si>
    <t>10124</t>
  </si>
  <si>
    <t>Puudega täisealise isiku hooldus</t>
  </si>
  <si>
    <t>10125</t>
  </si>
  <si>
    <t>Puudega inimese isikliku abistaja teenus</t>
  </si>
  <si>
    <t>10126</t>
  </si>
  <si>
    <t>Puudega lapse lapsehoiuteenus</t>
  </si>
  <si>
    <t>10127</t>
  </si>
  <si>
    <t>Puudega inimese sotsiaaltransporditeenus</t>
  </si>
  <si>
    <t>10200</t>
  </si>
  <si>
    <t>Eakate sotsiaalhoolekande asutused</t>
  </si>
  <si>
    <t>10200_1</t>
  </si>
  <si>
    <t>Eakate sotsiaalhoolekande asutused (hooldekodud)</t>
  </si>
  <si>
    <t>10201</t>
  </si>
  <si>
    <t>Muu eakate sotsiaalne kaitse</t>
  </si>
  <si>
    <t>10201 0</t>
  </si>
  <si>
    <t xml:space="preserve">10201 </t>
  </si>
  <si>
    <t>Lüganuse valla päevakeskused</t>
  </si>
  <si>
    <t>10400</t>
  </si>
  <si>
    <t>Asendus- ja järelhooldus</t>
  </si>
  <si>
    <t>10402</t>
  </si>
  <si>
    <t>Muu perekondade ja laste sotsiaalne kaitse</t>
  </si>
  <si>
    <t>10403</t>
  </si>
  <si>
    <t>Lapse tugiisikuteenus</t>
  </si>
  <si>
    <t>10404</t>
  </si>
  <si>
    <t>Turvakoduteenus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</si>
  <si>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</si>
  <si>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</si>
  <si>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</si>
  <si>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</si>
  <si>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</si>
  <si>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</si>
  <si>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10704</t>
  </si>
  <si>
    <t>Võlanõustamisteenus</t>
  </si>
  <si>
    <t>10900</t>
  </si>
  <si>
    <t>Muu sotsiaalne kaitse, sh. sotsiaalse kaitse haldus</t>
  </si>
  <si>
    <t>Tasakaalu kontroll</t>
  </si>
  <si>
    <t>Kontroll: majandusliku sisu ja tegevusalade võrdlus</t>
  </si>
  <si>
    <t>Lisa</t>
  </si>
  <si>
    <t>EELARVE KOKKU</t>
  </si>
  <si>
    <t>Lüganuse valla 2025. a lisaeelarve nr 2</t>
  </si>
  <si>
    <t>Seletuskiri Lüganuse valla 2025.a lisaeelarve nr 2 juurde</t>
  </si>
  <si>
    <t>1. Sihtotstarbelised toetused</t>
  </si>
  <si>
    <t>1.1 Lisada Lüganuse valla 2025.a eelarve tuludesse ja kuludesse lisaeelarve koostamise hetkeks laekunud sihtotstarbelised toetused:</t>
  </si>
  <si>
    <t>Toetused tululiikide ja tegevusalade lõikes</t>
  </si>
  <si>
    <t>Toetuse summa</t>
  </si>
  <si>
    <t>Kulu kokku</t>
  </si>
  <si>
    <t>Jaotus kululiikide lõikes</t>
  </si>
  <si>
    <t>Art 15</t>
  </si>
  <si>
    <t>Art 4502</t>
  </si>
  <si>
    <t>Art 4500</t>
  </si>
  <si>
    <t>Art 50</t>
  </si>
  <si>
    <t>Art 55</t>
  </si>
  <si>
    <t>02 RIIGIKAITSE</t>
  </si>
  <si>
    <t>02200 Tsiviilkaitse</t>
  </si>
  <si>
    <t>3500 Sihtotstarbelised toetused jooksvateks kuludeks</t>
  </si>
  <si>
    <t>RES.9.01.25-0243 Lüganuse valla kriisivalmiduse suurendamine</t>
  </si>
  <si>
    <t>04 MAJANDUS</t>
  </si>
  <si>
    <t>04510 Maanteetransport</t>
  </si>
  <si>
    <t>3502 Sihtotstarbelised toetused põhivara soetuseks</t>
  </si>
  <si>
    <t xml:space="preserve"> 2021-27.3.02.24  0017 Kiviõli-Püssi kergliiklustee ehitus</t>
  </si>
  <si>
    <t>06 ELAMU- JA KOMMUNAALMAJANDUS</t>
  </si>
  <si>
    <t>06100 Elamumajanduse arendamine</t>
  </si>
  <si>
    <t xml:space="preserve"> RES.2.04.25-0005 Lüganuse valla tühjenevate korterelamute lammutamine 2025-2026</t>
  </si>
  <si>
    <t>06300 Veevarustus</t>
  </si>
  <si>
    <t>Hajaasustuse programm 2025</t>
  </si>
  <si>
    <t>08 VABA AEG, KULTUUR JA RELIGIOON</t>
  </si>
  <si>
    <t>08202_1 Lüganuse Kultuurikeskus</t>
  </si>
  <si>
    <t>Vallapäeva sponsortoetused</t>
  </si>
  <si>
    <t>Laulu- ja tantsupeo transpordikompensatsioon 2025 (Lüganuse valla kollektiivid)</t>
  </si>
  <si>
    <t>08103 Puhkepargid</t>
  </si>
  <si>
    <t>Pria toetus Kiviõli betoonist skatepargi rajamiseks</t>
  </si>
  <si>
    <t>Enery Estonia OÜ sponsortoetus skatepargi ehitamise toetuseks, kokkulepe 2025</t>
  </si>
  <si>
    <t>09 HARIDUS</t>
  </si>
  <si>
    <t>09110_1 Marjakese Lasteaed VE</t>
  </si>
  <si>
    <t>Koolipiim</t>
  </si>
  <si>
    <t>Koolipuuvili</t>
  </si>
  <si>
    <t>09110_5 Kiviõli linna lasteaed Kannike VE</t>
  </si>
  <si>
    <t>Praktikajuhendamise tasu Kiviõli linna l/a Kannike</t>
  </si>
  <si>
    <t>09212_1 Maidla Kool VE</t>
  </si>
  <si>
    <t>2021-2027.4.08.24-0036 RTK projekt "Kaasava hariduse põhimõtete edendamine Lüganuse valla territooriumil asuvates koolides"</t>
  </si>
  <si>
    <t>Maidla Kooli sponsortoetused roosiaia rajamiseks</t>
  </si>
  <si>
    <t xml:space="preserve"> 5.1-7.4/25/16 HTM  Maidla kool õppevara toetus 2025</t>
  </si>
  <si>
    <t>3521 Saadud tegevustoetused</t>
  </si>
  <si>
    <t xml:space="preserve"> 3.2-4/23/163-1 MKM jalgratturi koolituse toetus Maidla Kool 2025</t>
  </si>
  <si>
    <t>09510_3 Kiviõli Kunstide Kool VE</t>
  </si>
  <si>
    <t>09601_8 Maidla Kool (toitlustamine)</t>
  </si>
  <si>
    <t>09609 Muud hariduse abiteenused</t>
  </si>
  <si>
    <t>10 SOTSIAALNE KAITSE</t>
  </si>
  <si>
    <t>10702 Muu sotsiaalsete riskirühmade kaitse</t>
  </si>
  <si>
    <t xml:space="preserve"> 1.1-7.3/110KL Päästeameti toetus programmile "Kodud tuleohutuks"</t>
  </si>
  <si>
    <t>10900 Muu Sotsiaalne kaitse</t>
  </si>
  <si>
    <t>3224 Laekumised sotsiaalasutuste majandustegevusest</t>
  </si>
  <si>
    <t>1/1 Igapäevaelu projekti toetus (juuli-dets)</t>
  </si>
  <si>
    <t>Üldkokkuvõte</t>
  </si>
  <si>
    <t>Koond toetustest tululiikide lõikes</t>
  </si>
  <si>
    <t>Toetused tululiikide lõikes</t>
  </si>
  <si>
    <t>Summa</t>
  </si>
  <si>
    <t>2. Vallaeelarve muutmine</t>
  </si>
  <si>
    <r>
      <rPr>
        <b/>
        <sz val="12"/>
        <color rgb="FF000000"/>
        <rFont val="Calibri"/>
        <family val="2"/>
      </rPr>
      <t>2.1</t>
    </r>
    <r>
      <rPr>
        <sz val="12"/>
        <color rgb="FF000000"/>
        <rFont val="Calibri"/>
        <family val="2"/>
      </rPr>
      <t xml:space="preserve"> Võttes arvesse lisaeelarve koostamise hetkeks laekunud taotlused ning ilmnenud asjaolud, muuta Lüganuse valla 2025.a eelarve </t>
    </r>
    <r>
      <rPr>
        <b/>
        <sz val="12"/>
        <color rgb="FF000000"/>
        <rFont val="Calibri"/>
        <family val="2"/>
      </rPr>
      <t>põhitegevuse ja investeerimistegevuse kulusid</t>
    </r>
    <r>
      <rPr>
        <sz val="12"/>
        <color rgb="FF000000"/>
        <rFont val="Calibri"/>
        <family val="2"/>
      </rPr>
      <t xml:space="preserve"> tegevusalade ja kululiikide lõikes järgmiselt:</t>
    </r>
  </si>
  <si>
    <t>Tegevusala</t>
  </si>
  <si>
    <t>Selgitus</t>
  </si>
  <si>
    <t>Artik-kel</t>
  </si>
  <si>
    <t>01 ÜLDISED VALITSUSSEKTORI TEENUSED</t>
  </si>
  <si>
    <t>01112 Valla- ja linnavalitsus</t>
  </si>
  <si>
    <t>Käibemaksu tasumine kapitalirendiga soetatud autolt</t>
  </si>
  <si>
    <t>01700 Valitsussektori võla teenindamine</t>
  </si>
  <si>
    <t>Intressikulude vähendamine tulenevalt Euribori langusest ja osade laenude intressimarginaali vähenemisest</t>
  </si>
  <si>
    <t>066053 Kiviõli saunad</t>
  </si>
  <si>
    <t>Dotatsioon linna saunale</t>
  </si>
  <si>
    <t>0660566 Lüganuse Valla Majanduskeskus</t>
  </si>
  <si>
    <t>Majanduskeskuse majandamiskulude vähendamine ja palgafondi suurendamine</t>
  </si>
  <si>
    <t xml:space="preserve">08 VABA AEG, KULTUUR JA RELIGIOON </t>
  </si>
  <si>
    <t>081023 Maidla jõusaal</t>
  </si>
  <si>
    <t>081076 Lüganuse Valla Noortekeskus</t>
  </si>
  <si>
    <t>Lisavahendid ühendatud noortekeskuse juhataja kabineti remondiks, inventariks ja it vahenditeks</t>
  </si>
  <si>
    <t>095103 Kiviõli Kunstide Kool VE</t>
  </si>
  <si>
    <t>Palgafondi vähendamine, kuna raha eraldati riigi toetusfondi huvihariduse vahenditest</t>
  </si>
  <si>
    <t>09600 Koolitransport</t>
  </si>
  <si>
    <t>Lisavahendid lastevanemate sõidukulude hüvitamiseks laste sõidutamisel kooli ja koju</t>
  </si>
  <si>
    <t>10121 Muu puuetega inimste sotsiaalne kaitse</t>
  </si>
  <si>
    <t xml:space="preserve"> SKA projekti "Isikukeskse erihoolekande teenusmudeli jätkurakendamine" kuluartikli parandus</t>
  </si>
  <si>
    <t>10123 Puudega inimese tugiisikuteenus</t>
  </si>
  <si>
    <t>Lisavahendid puudega inimese tugiisikuteenuseks</t>
  </si>
  <si>
    <t>10125 Puudega inimese isikliku abisataja teenus</t>
  </si>
  <si>
    <t>Vahendite suunamine muude kulude katteks</t>
  </si>
  <si>
    <t>10126 Puudega lapse lapsehoiuteenus</t>
  </si>
  <si>
    <t>10127 Puudega inimese sotsiaaltransporditeenus</t>
  </si>
  <si>
    <t>Lisavahendid puudega inimese sotsiaaltransporditeenuseks</t>
  </si>
  <si>
    <t>102001 Väljaspool kodu osutatav üldhooldusteenus</t>
  </si>
  <si>
    <t>Lisavahendid väljaspool kodu osutatavaks üldhooldusteenuseks</t>
  </si>
  <si>
    <t>10400 Asendus- ja järelhooldusteenus</t>
  </si>
  <si>
    <t>10402 Muu perekondade ja laste sotsiaalne kaitse</t>
  </si>
  <si>
    <t xml:space="preserve">Imelised aastad programmi vahendite suunamine pereteenusteks (pereteraapia, nõustamine jne), kuna käesoleval aastal programm ei käivitu </t>
  </si>
  <si>
    <t>10403 Lapse tugiisikuteenus</t>
  </si>
  <si>
    <t>Lisavahendid lapse tugiisikuteenuseks</t>
  </si>
  <si>
    <t>10404 Turvakoduteenus</t>
  </si>
  <si>
    <t>10600 Eluasemeteenused sotsiaalsetele riskirühmadele</t>
  </si>
  <si>
    <t>Lisavahendid sotsiaalkorterite ülalpidamiseks</t>
  </si>
  <si>
    <t>Lisavahendid  sotsiaalteenuste osutamiseks (logopeed, psüholoog, varjupaigateenus)</t>
  </si>
  <si>
    <t>Lisavahendid erakorralise toetuse maksmiseks raskesse majanduslikku olukorda sattumise korral</t>
  </si>
  <si>
    <t>10704 Võlanõustamisteenus</t>
  </si>
  <si>
    <t>Lisavahendid võlanõustamisteenusteks</t>
  </si>
  <si>
    <t>081073 Lüganuse noortemaja</t>
  </si>
  <si>
    <t>Lüganuse Noortemaja, Kiviõli Noortekeskuse, Maidla Noortekeskuse ning Sonda ja Varja noortetoa eelarvete jääkide (liikmemaksude, personalikulude ja majandamiskulude) tõstmine Lüganuse Valla Noortekeskuse tegevusalale</t>
  </si>
  <si>
    <t>081075 Kiviõli Noortekeskus</t>
  </si>
  <si>
    <t>081079 Noorsootöö arendamine</t>
  </si>
  <si>
    <t>KULUDE MUUTUS KOKKU:</t>
  </si>
  <si>
    <t>1. Sihtotstarbelised toetused kokku:</t>
  </si>
  <si>
    <t>2. Vallaeelarve muudatused kokku:</t>
  </si>
  <si>
    <t>Lisaeelarve nr 2 maht kokku:</t>
  </si>
  <si>
    <t>Vahendid tuletõrjeveevõtukohtade kuivhüdrantide paigaldamiseks</t>
  </si>
  <si>
    <t>08109 Vaba aja tegevused</t>
  </si>
  <si>
    <t>Maal elamise päeva korraldamine Kiviõlist Purtseni (tegevused üle valla)</t>
  </si>
  <si>
    <t>086003 Muu vaba aeg, kultuur, religioon</t>
  </si>
  <si>
    <t>Sonda kogukonnamaja energiatõhususe parandamine ja mitmeotstarbeliseks muutmine kulude vähendamine, kuna projekt ei käivitu</t>
  </si>
  <si>
    <t>Soonurme puurkaevu rajamine</t>
  </si>
  <si>
    <r>
      <rPr>
        <b/>
        <sz val="11"/>
        <color theme="1"/>
        <rFont val="Calibri"/>
        <family val="2"/>
        <scheme val="minor"/>
      </rPr>
      <t>2.3</t>
    </r>
    <r>
      <rPr>
        <sz val="11"/>
        <color theme="1"/>
        <rFont val="Calibri"/>
        <family val="2"/>
        <scheme val="minor"/>
      </rPr>
      <t xml:space="preserve"> Tulenevalt Lüganuse valla noorsootööasutuste ümberkorraldamisest (VV 27.03.2025 otsus nr 239), on vajalik teha noorsootööasutuste tegevusaladel vastavad ümbertõstmised.</t>
    </r>
  </si>
  <si>
    <t>3221 Laekumised kultuuri- ja kunstiasutuste majandustegevusest</t>
  </si>
  <si>
    <t>Vallapäeva loteriipiletite müügitulu suurendamine</t>
  </si>
  <si>
    <t>3220 Laekumised haridusasutuste majandustegevusest</t>
  </si>
  <si>
    <t>Lastevanematelt laekunud valverühma toiduraha</t>
  </si>
  <si>
    <t>Maidla jõusaali hoone laastukatuse parendustööd</t>
  </si>
  <si>
    <t>Eelarve seisuga 18.08.2025</t>
  </si>
  <si>
    <t>Vallavalitsuse hoone remondikulude ümbertõstmine inventari soetamiseks</t>
  </si>
  <si>
    <t>Uute ergonoomiliste laudade ja toolide soetamine</t>
  </si>
  <si>
    <t>Vahendid Purtse kindluse kuludeks, bussipeatuste uuendamiseks, turu paviljonide tagaseinte paigaldamiseks</t>
  </si>
  <si>
    <r>
      <rPr>
        <b/>
        <sz val="12"/>
        <color rgb="FF000000"/>
        <rFont val="Calibri"/>
        <family val="2"/>
      </rPr>
      <t>2.2</t>
    </r>
    <r>
      <rPr>
        <sz val="12"/>
        <color rgb="FF000000"/>
        <rFont val="Calibri"/>
        <family val="2"/>
      </rPr>
      <t xml:space="preserve"> Muuta Lüganuse valla 2025.a</t>
    </r>
    <r>
      <rPr>
        <sz val="11"/>
        <color rgb="FF000000"/>
        <rFont val="Calibri"/>
        <family val="2"/>
      </rPr>
      <t xml:space="preserve"> laenu arvelt tehtavaid investeeringuid järgmiselt:</t>
    </r>
  </si>
  <si>
    <t>Aidu juurdepääsu tee kuluartikli parandus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</si>
</sst>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  <charset val="186"/>
    </font>
    <font>
      <b/>
      <sz val="8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000000"/>
      <name val="Calibri"/>
      <family val="2"/>
      <charset val="186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4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 wrapText="1"/>
    </xf>
    <xf numFmtId="4" fontId="7" fillId="0" borderId="5" xfId="0" applyNumberFormat="1" applyFont="1" applyBorder="1" applyAlignment="1">
      <alignment horizontal="right"/>
    </xf>
    <xf numFmtId="4" fontId="4" fillId="0" borderId="0" xfId="0" applyNumberFormat="1" applyFont="1"/>
    <xf numFmtId="164" fontId="4" fillId="0" borderId="0" xfId="1" applyNumberFormat="1" applyFont="1"/>
    <xf numFmtId="49" fontId="7" fillId="0" borderId="6" xfId="0" applyNumberFormat="1" applyFont="1" applyBorder="1" applyAlignment="1">
      <alignment horizontal="left" wrapText="1"/>
    </xf>
    <xf numFmtId="4" fontId="7" fillId="0" borderId="7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left" wrapText="1"/>
    </xf>
    <xf numFmtId="4" fontId="4" fillId="0" borderId="9" xfId="0" applyNumberFormat="1" applyFont="1" applyBorder="1"/>
    <xf numFmtId="4" fontId="4" fillId="0" borderId="5" xfId="0" applyNumberFormat="1" applyFont="1" applyBorder="1"/>
    <xf numFmtId="4" fontId="7" fillId="0" borderId="3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left"/>
    </xf>
    <xf numFmtId="164" fontId="4" fillId="0" borderId="0" xfId="1" applyNumberFormat="1" applyFont="1" applyAlignment="1"/>
    <xf numFmtId="49" fontId="7" fillId="0" borderId="8" xfId="0" applyNumberFormat="1" applyFont="1" applyBorder="1" applyAlignment="1">
      <alignment horizontal="left" wrapText="1"/>
    </xf>
    <xf numFmtId="4" fontId="7" fillId="0" borderId="9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left" wrapText="1"/>
    </xf>
    <xf numFmtId="4" fontId="8" fillId="0" borderId="9" xfId="0" applyNumberFormat="1" applyFont="1" applyBorder="1" applyAlignment="1">
      <alignment horizontal="right"/>
    </xf>
    <xf numFmtId="0" fontId="8" fillId="0" borderId="0" xfId="0" applyFont="1"/>
    <xf numFmtId="49" fontId="4" fillId="0" borderId="6" xfId="0" applyNumberFormat="1" applyFont="1" applyBorder="1" applyAlignment="1">
      <alignment horizontal="left" wrapText="1"/>
    </xf>
    <xf numFmtId="4" fontId="4" fillId="0" borderId="7" xfId="0" applyNumberFormat="1" applyFont="1" applyBorder="1" applyAlignment="1">
      <alignment horizontal="right"/>
    </xf>
    <xf numFmtId="0" fontId="4" fillId="0" borderId="0" xfId="0" applyFont="1" applyAlignment="1">
      <alignment horizontal="centerContinuous"/>
    </xf>
    <xf numFmtId="49" fontId="9" fillId="0" borderId="8" xfId="0" applyNumberFormat="1" applyFont="1" applyBorder="1" applyAlignment="1">
      <alignment horizontal="left" wrapText="1"/>
    </xf>
    <xf numFmtId="4" fontId="9" fillId="0" borderId="9" xfId="0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Continuous"/>
    </xf>
    <xf numFmtId="4" fontId="10" fillId="0" borderId="9" xfId="0" applyNumberFormat="1" applyFont="1" applyBorder="1" applyAlignment="1">
      <alignment horizontal="right"/>
    </xf>
    <xf numFmtId="49" fontId="4" fillId="0" borderId="10" xfId="0" applyNumberFormat="1" applyFont="1" applyBorder="1" applyAlignment="1">
      <alignment horizontal="left" wrapText="1"/>
    </xf>
    <xf numFmtId="4" fontId="4" fillId="0" borderId="1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4" fontId="11" fillId="0" borderId="0" xfId="0" applyNumberFormat="1" applyFont="1"/>
    <xf numFmtId="4" fontId="8" fillId="0" borderId="0" xfId="0" applyNumberFormat="1" applyFont="1"/>
    <xf numFmtId="0" fontId="12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0" xfId="0" applyFont="1"/>
    <xf numFmtId="0" fontId="0" fillId="0" borderId="0" xfId="0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4" borderId="19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18" fillId="5" borderId="11" xfId="0" applyFont="1" applyFill="1" applyBorder="1" applyAlignment="1">
      <alignment horizontal="left"/>
    </xf>
    <xf numFmtId="4" fontId="18" fillId="5" borderId="11" xfId="0" applyNumberFormat="1" applyFont="1" applyFill="1" applyBorder="1"/>
    <xf numFmtId="4" fontId="18" fillId="5" borderId="20" xfId="0" applyNumberFormat="1" applyFont="1" applyFill="1" applyBorder="1"/>
    <xf numFmtId="4" fontId="18" fillId="5" borderId="21" xfId="0" applyNumberFormat="1" applyFont="1" applyFill="1" applyBorder="1"/>
    <xf numFmtId="0" fontId="3" fillId="6" borderId="12" xfId="0" applyFont="1" applyFill="1" applyBorder="1" applyAlignment="1">
      <alignment horizontal="left" indent="1"/>
    </xf>
    <xf numFmtId="4" fontId="3" fillId="6" borderId="12" xfId="0" applyNumberFormat="1" applyFont="1" applyFill="1" applyBorder="1"/>
    <xf numFmtId="4" fontId="3" fillId="6" borderId="13" xfId="0" applyNumberFormat="1" applyFont="1" applyFill="1" applyBorder="1"/>
    <xf numFmtId="4" fontId="3" fillId="6" borderId="16" xfId="0" applyNumberFormat="1" applyFont="1" applyFill="1" applyBorder="1"/>
    <xf numFmtId="0" fontId="0" fillId="7" borderId="12" xfId="0" applyFill="1" applyBorder="1" applyAlignment="1">
      <alignment horizontal="left" indent="2"/>
    </xf>
    <xf numFmtId="4" fontId="0" fillId="7" borderId="12" xfId="0" applyNumberFormat="1" applyFill="1" applyBorder="1"/>
    <xf numFmtId="4" fontId="0" fillId="7" borderId="13" xfId="0" applyNumberFormat="1" applyFill="1" applyBorder="1"/>
    <xf numFmtId="4" fontId="0" fillId="7" borderId="16" xfId="0" applyNumberFormat="1" applyFill="1" applyBorder="1"/>
    <xf numFmtId="0" fontId="0" fillId="0" borderId="12" xfId="0" applyBorder="1" applyAlignment="1">
      <alignment horizontal="left" wrapText="1" indent="3"/>
    </xf>
    <xf numFmtId="4" fontId="0" fillId="0" borderId="12" xfId="0" applyNumberFormat="1" applyBorder="1"/>
    <xf numFmtId="4" fontId="0" fillId="0" borderId="13" xfId="0" applyNumberFormat="1" applyBorder="1"/>
    <xf numFmtId="4" fontId="0" fillId="0" borderId="16" xfId="0" applyNumberFormat="1" applyBorder="1"/>
    <xf numFmtId="0" fontId="0" fillId="0" borderId="17" xfId="0" applyBorder="1" applyAlignment="1">
      <alignment horizontal="left" wrapText="1" indent="3"/>
    </xf>
    <xf numFmtId="4" fontId="0" fillId="0" borderId="17" xfId="0" applyNumberFormat="1" applyBorder="1"/>
    <xf numFmtId="4" fontId="0" fillId="0" borderId="18" xfId="0" applyNumberFormat="1" applyBorder="1"/>
    <xf numFmtId="4" fontId="0" fillId="0" borderId="19" xfId="0" applyNumberFormat="1" applyBorder="1"/>
    <xf numFmtId="0" fontId="17" fillId="8" borderId="11" xfId="0" applyFont="1" applyFill="1" applyBorder="1" applyAlignment="1">
      <alignment horizontal="left" wrapText="1"/>
    </xf>
    <xf numFmtId="4" fontId="17" fillId="8" borderId="11" xfId="0" applyNumberFormat="1" applyFont="1" applyFill="1" applyBorder="1"/>
    <xf numFmtId="4" fontId="17" fillId="8" borderId="22" xfId="0" applyNumberFormat="1" applyFont="1" applyFill="1" applyBorder="1"/>
    <xf numFmtId="4" fontId="17" fillId="8" borderId="21" xfId="0" applyNumberFormat="1" applyFont="1" applyFill="1" applyBorder="1"/>
    <xf numFmtId="0" fontId="1" fillId="0" borderId="0" xfId="2"/>
    <xf numFmtId="4" fontId="0" fillId="0" borderId="0" xfId="0" applyNumberFormat="1"/>
    <xf numFmtId="0" fontId="17" fillId="8" borderId="23" xfId="2" applyFont="1" applyFill="1" applyBorder="1" applyAlignment="1">
      <alignment horizontal="left" vertical="center"/>
    </xf>
    <xf numFmtId="0" fontId="17" fillId="8" borderId="2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7" fillId="8" borderId="24" xfId="0" applyFont="1" applyFill="1" applyBorder="1" applyAlignment="1">
      <alignment horizontal="left"/>
    </xf>
    <xf numFmtId="4" fontId="17" fillId="8" borderId="24" xfId="0" applyNumberFormat="1" applyFont="1" applyFill="1" applyBorder="1"/>
    <xf numFmtId="0" fontId="14" fillId="0" borderId="0" xfId="0" applyFont="1"/>
    <xf numFmtId="0" fontId="20" fillId="0" borderId="0" xfId="0" applyFont="1" applyAlignment="1">
      <alignment wrapText="1"/>
    </xf>
    <xf numFmtId="4" fontId="20" fillId="0" borderId="0" xfId="0" applyNumberFormat="1" applyFont="1"/>
    <xf numFmtId="0" fontId="20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3" fontId="0" fillId="0" borderId="0" xfId="0" applyNumberFormat="1"/>
    <xf numFmtId="49" fontId="23" fillId="0" borderId="0" xfId="0" applyNumberFormat="1" applyFont="1" applyAlignment="1">
      <alignment wrapText="1"/>
    </xf>
    <xf numFmtId="0" fontId="3" fillId="3" borderId="12" xfId="0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/>
    <xf numFmtId="4" fontId="3" fillId="2" borderId="12" xfId="0" applyNumberFormat="1" applyFont="1" applyFill="1" applyBorder="1"/>
    <xf numFmtId="3" fontId="3" fillId="2" borderId="12" xfId="0" applyNumberFormat="1" applyFont="1" applyFill="1" applyBorder="1"/>
    <xf numFmtId="0" fontId="0" fillId="0" borderId="12" xfId="0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24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/>
    </xf>
    <xf numFmtId="4" fontId="3" fillId="2" borderId="12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0" fontId="0" fillId="0" borderId="25" xfId="0" applyBorder="1" applyAlignment="1">
      <alignment vertical="center" wrapText="1"/>
    </xf>
    <xf numFmtId="0" fontId="2" fillId="0" borderId="0" xfId="0" applyFont="1"/>
    <xf numFmtId="49" fontId="0" fillId="0" borderId="25" xfId="0" applyNumberFormat="1" applyBorder="1" applyAlignment="1">
      <alignment horizontal="left" vertical="center" wrapText="1"/>
    </xf>
    <xf numFmtId="49" fontId="0" fillId="0" borderId="25" xfId="0" applyNumberFormat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49" fontId="0" fillId="0" borderId="12" xfId="0" applyNumberFormat="1" applyBorder="1" applyAlignment="1">
      <alignment horizontal="left" vertical="center" wrapText="1"/>
    </xf>
    <xf numFmtId="0" fontId="25" fillId="0" borderId="12" xfId="0" applyFont="1" applyBorder="1" applyAlignment="1">
      <alignment wrapText="1"/>
    </xf>
    <xf numFmtId="4" fontId="3" fillId="3" borderId="12" xfId="0" applyNumberFormat="1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12" xfId="0" applyBorder="1"/>
    <xf numFmtId="0" fontId="25" fillId="0" borderId="0" xfId="0" applyFont="1" applyAlignment="1">
      <alignment horizontal="right"/>
    </xf>
    <xf numFmtId="0" fontId="26" fillId="0" borderId="0" xfId="0" applyFont="1"/>
    <xf numFmtId="4" fontId="26" fillId="0" borderId="0" xfId="0" applyNumberFormat="1" applyFont="1"/>
    <xf numFmtId="0" fontId="3" fillId="0" borderId="0" xfId="0" applyFont="1" applyAlignment="1">
      <alignment horizontal="right"/>
    </xf>
    <xf numFmtId="4" fontId="3" fillId="0" borderId="0" xfId="0" applyNumberFormat="1" applyFont="1"/>
    <xf numFmtId="4" fontId="25" fillId="0" borderId="0" xfId="0" applyNumberFormat="1" applyFont="1" applyAlignment="1">
      <alignment horizontal="right"/>
    </xf>
    <xf numFmtId="0" fontId="0" fillId="0" borderId="11" xfId="0" applyBorder="1" applyAlignment="1">
      <alignment horizontal="left" vertical="center" wrapText="1"/>
    </xf>
    <xf numFmtId="49" fontId="0" fillId="0" borderId="9" xfId="0" applyNumberFormat="1" applyBorder="1" applyAlignment="1">
      <alignment horizontal="left" vertical="center" wrapText="1"/>
    </xf>
    <xf numFmtId="4" fontId="25" fillId="0" borderId="12" xfId="0" applyNumberFormat="1" applyFont="1" applyBorder="1" applyAlignment="1">
      <alignment vertical="center"/>
    </xf>
    <xf numFmtId="3" fontId="25" fillId="0" borderId="12" xfId="0" applyNumberFormat="1" applyFont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wrapText="1"/>
    </xf>
    <xf numFmtId="4" fontId="18" fillId="3" borderId="12" xfId="0" applyNumberFormat="1" applyFont="1" applyFill="1" applyBorder="1" applyAlignment="1">
      <alignment horizontal="right" vertical="center"/>
    </xf>
    <xf numFmtId="3" fontId="18" fillId="3" borderId="12" xfId="0" applyNumberFormat="1" applyFont="1" applyFill="1" applyBorder="1" applyAlignment="1">
      <alignment horizontal="right" vertical="center"/>
    </xf>
    <xf numFmtId="4" fontId="18" fillId="2" borderId="12" xfId="0" applyNumberFormat="1" applyFont="1" applyFill="1" applyBorder="1" applyAlignment="1">
      <alignment vertical="center"/>
    </xf>
    <xf numFmtId="49" fontId="22" fillId="0" borderId="0" xfId="0" applyNumberFormat="1" applyFont="1"/>
    <xf numFmtId="0" fontId="0" fillId="0" borderId="11" xfId="0" applyBorder="1" applyAlignment="1">
      <alignment wrapText="1"/>
    </xf>
    <xf numFmtId="4" fontId="0" fillId="0" borderId="11" xfId="0" applyNumberFormat="1" applyBorder="1"/>
    <xf numFmtId="0" fontId="0" fillId="0" borderId="11" xfId="0" applyBorder="1"/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right"/>
    </xf>
    <xf numFmtId="49" fontId="0" fillId="0" borderId="25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3" fillId="3" borderId="1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2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5" fillId="0" borderId="25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49" fontId="22" fillId="0" borderId="0" xfId="0" applyNumberFormat="1" applyFont="1" applyAlignment="1">
      <alignment horizontal="left" wrapText="1"/>
    </xf>
    <xf numFmtId="49" fontId="0" fillId="0" borderId="9" xfId="0" applyNumberFormat="1" applyBorder="1" applyAlignment="1">
      <alignment horizontal="left" vertical="center" wrapText="1"/>
    </xf>
    <xf numFmtId="0" fontId="25" fillId="0" borderId="25" xfId="0" applyFont="1" applyBorder="1" applyAlignment="1">
      <alignment horizontal="left" wrapText="1"/>
    </xf>
    <xf numFmtId="0" fontId="25" fillId="0" borderId="11" xfId="0" applyFont="1" applyBorder="1" applyAlignment="1">
      <alignment horizontal="left" wrapText="1"/>
    </xf>
  </cellXfs>
  <cellStyles count="3">
    <cellStyle name="Normaallaad" xfId="0" builtinId="0"/>
    <cellStyle name="Normaallaad 5" xfId="2" xr:uid="{00000000-0005-0000-0000-000000000000}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Kohandatud 1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D9AA1"/>
      </a:accent1>
      <a:accent2>
        <a:srgbClr val="FFE8A2"/>
      </a:accent2>
      <a:accent3>
        <a:srgbClr val="5CDAE1"/>
      </a:accent3>
      <a:accent4>
        <a:srgbClr val="F09A28"/>
      </a:accent4>
      <a:accent5>
        <a:srgbClr val="70A1C0"/>
      </a:accent5>
      <a:accent6>
        <a:srgbClr val="BCFFDA"/>
      </a:accent6>
      <a:hlink>
        <a:srgbClr val="FFFF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0"/>
  <sheetViews>
    <sheetView tabSelected="1" topLeftCell="B1" zoomScale="90" zoomScaleNormal="90" workbookViewId="0">
      <selection activeCell="I18" sqref="I18"/>
    </sheetView>
  </sheetViews>
  <sheetFormatPr defaultColWidth="9.1796875" defaultRowHeight="10" x14ac:dyDescent="0.2"/>
  <cols>
    <col min="1" max="1" width="9.1796875" style="1"/>
    <col min="2" max="2" width="42.453125" style="1" customWidth="1"/>
    <col min="3" max="3" width="12" style="1" customWidth="1"/>
    <col min="4" max="4" width="13.1796875" style="1" customWidth="1"/>
    <col min="5" max="5" width="11.81640625" style="1" customWidth="1"/>
    <col min="6" max="6" width="12.81640625" style="1" bestFit="1" customWidth="1"/>
    <col min="7" max="7" width="10.54296875" style="1" bestFit="1" customWidth="1"/>
    <col min="8" max="8" width="9.1796875" style="1"/>
    <col min="9" max="9" width="10.453125" style="1" bestFit="1" customWidth="1"/>
    <col min="10" max="10" width="11" style="1" customWidth="1"/>
    <col min="11" max="16384" width="9.1796875" style="1"/>
  </cols>
  <sheetData>
    <row r="1" spans="1:13" ht="14.25" customHeight="1" x14ac:dyDescent="0.25">
      <c r="E1" s="36" t="s">
        <v>275</v>
      </c>
    </row>
    <row r="2" spans="1:13" ht="15" customHeight="1" x14ac:dyDescent="0.25">
      <c r="C2" s="2"/>
      <c r="D2" s="2"/>
      <c r="E2" s="2"/>
    </row>
    <row r="3" spans="1:13" ht="15.75" customHeight="1" x14ac:dyDescent="0.35">
      <c r="A3" s="132" t="s">
        <v>277</v>
      </c>
      <c r="B3" s="132"/>
      <c r="C3" s="132"/>
      <c r="D3" s="132"/>
      <c r="E3" s="132"/>
    </row>
    <row r="4" spans="1:13" ht="15.75" customHeight="1" thickBot="1" x14ac:dyDescent="0.4">
      <c r="A4" s="41"/>
      <c r="B4" s="41"/>
      <c r="C4" s="41"/>
      <c r="D4" s="3"/>
      <c r="E4" s="41"/>
    </row>
    <row r="5" spans="1:13" ht="58" customHeight="1" thickBot="1" x14ac:dyDescent="0.25">
      <c r="A5" s="37" t="s">
        <v>0</v>
      </c>
      <c r="B5" s="38" t="s">
        <v>1</v>
      </c>
      <c r="C5" s="40" t="s">
        <v>400</v>
      </c>
      <c r="D5" s="39" t="s">
        <v>2</v>
      </c>
      <c r="E5" s="40" t="s">
        <v>276</v>
      </c>
    </row>
    <row r="6" spans="1:13" ht="15" customHeight="1" thickBot="1" x14ac:dyDescent="0.3">
      <c r="A6" s="4"/>
      <c r="B6" s="4" t="s">
        <v>3</v>
      </c>
      <c r="C6" s="5">
        <f t="shared" ref="C6" si="0">C7+C10+C11+C15</f>
        <v>14246030.359999999</v>
      </c>
      <c r="D6" s="5">
        <f>D7+D10+D11+D15</f>
        <v>198440.31999999998</v>
      </c>
      <c r="E6" s="5">
        <f>SUM(C6:D6)</f>
        <v>14444470.68</v>
      </c>
      <c r="G6" s="6"/>
      <c r="H6" s="7"/>
    </row>
    <row r="7" spans="1:13" ht="15" customHeight="1" x14ac:dyDescent="0.25">
      <c r="A7" s="8" t="s">
        <v>4</v>
      </c>
      <c r="B7" s="8" t="s">
        <v>5</v>
      </c>
      <c r="C7" s="9">
        <f t="shared" ref="C7" si="1">SUM(C8:C9)</f>
        <v>8957889</v>
      </c>
      <c r="D7" s="9">
        <f>SUM(D8:D9)</f>
        <v>0</v>
      </c>
      <c r="E7" s="9">
        <f>SUM(C7:D7)</f>
        <v>8957889</v>
      </c>
      <c r="G7" s="6"/>
      <c r="H7" s="7"/>
    </row>
    <row r="8" spans="1:13" ht="15" customHeight="1" x14ac:dyDescent="0.2">
      <c r="A8" s="10" t="s">
        <v>6</v>
      </c>
      <c r="B8" s="10" t="s">
        <v>7</v>
      </c>
      <c r="C8" s="11">
        <v>8630889</v>
      </c>
      <c r="D8" s="11">
        <v>0</v>
      </c>
      <c r="E8" s="11">
        <f t="shared" ref="E8:E70" si="2">SUM(C8:D8)</f>
        <v>8630889</v>
      </c>
      <c r="G8" s="6"/>
      <c r="H8" s="7"/>
    </row>
    <row r="9" spans="1:13" ht="15" customHeight="1" thickBot="1" x14ac:dyDescent="0.4">
      <c r="A9" s="10" t="s">
        <v>8</v>
      </c>
      <c r="B9" s="10" t="s">
        <v>9</v>
      </c>
      <c r="C9" s="12">
        <v>327000</v>
      </c>
      <c r="D9" s="12">
        <v>0</v>
      </c>
      <c r="E9" s="12">
        <f t="shared" si="2"/>
        <v>327000</v>
      </c>
      <c r="F9"/>
      <c r="G9" s="6"/>
      <c r="H9" s="7"/>
    </row>
    <row r="10" spans="1:13" ht="15" customHeight="1" thickBot="1" x14ac:dyDescent="0.4">
      <c r="A10" s="4" t="s">
        <v>10</v>
      </c>
      <c r="B10" s="4" t="s">
        <v>11</v>
      </c>
      <c r="C10" s="5">
        <v>559139</v>
      </c>
      <c r="D10" s="5">
        <v>5793.8</v>
      </c>
      <c r="E10" s="5">
        <f t="shared" si="2"/>
        <v>564932.80000000005</v>
      </c>
      <c r="F10"/>
      <c r="G10" s="6"/>
      <c r="H10" s="7"/>
    </row>
    <row r="11" spans="1:13" ht="15" customHeight="1" thickBot="1" x14ac:dyDescent="0.3">
      <c r="A11" s="4"/>
      <c r="B11" s="4" t="s">
        <v>12</v>
      </c>
      <c r="C11" s="13">
        <f t="shared" ref="C11" si="3">SUM(C12:C14)</f>
        <v>3777629.36</v>
      </c>
      <c r="D11" s="13">
        <f>SUM(D12:D14)</f>
        <v>192646.52</v>
      </c>
      <c r="E11" s="13">
        <f t="shared" si="2"/>
        <v>3970275.88</v>
      </c>
      <c r="G11" s="6"/>
      <c r="H11" s="7"/>
    </row>
    <row r="12" spans="1:13" ht="15" customHeight="1" x14ac:dyDescent="0.2">
      <c r="A12" s="10" t="s">
        <v>13</v>
      </c>
      <c r="B12" s="10" t="s">
        <v>14</v>
      </c>
      <c r="C12" s="14">
        <v>1857234</v>
      </c>
      <c r="D12" s="14">
        <v>0</v>
      </c>
      <c r="E12" s="14">
        <f t="shared" si="2"/>
        <v>1857234</v>
      </c>
      <c r="G12" s="6"/>
      <c r="H12" s="7"/>
    </row>
    <row r="13" spans="1:13" ht="15" customHeight="1" x14ac:dyDescent="0.2">
      <c r="A13" s="10" t="s">
        <v>15</v>
      </c>
      <c r="B13" s="10" t="s">
        <v>16</v>
      </c>
      <c r="C13" s="14">
        <v>1513825</v>
      </c>
      <c r="D13" s="14">
        <v>0</v>
      </c>
      <c r="E13" s="14">
        <f t="shared" si="2"/>
        <v>1513825</v>
      </c>
      <c r="G13" s="6"/>
      <c r="H13" s="7"/>
    </row>
    <row r="14" spans="1:13" ht="15" customHeight="1" thickBot="1" x14ac:dyDescent="0.25">
      <c r="A14" s="10" t="s">
        <v>17</v>
      </c>
      <c r="B14" s="10" t="s">
        <v>18</v>
      </c>
      <c r="C14" s="14">
        <v>406570.36</v>
      </c>
      <c r="D14" s="14">
        <v>192646.52</v>
      </c>
      <c r="E14" s="14">
        <f t="shared" si="2"/>
        <v>599216.88</v>
      </c>
      <c r="G14" s="6"/>
      <c r="H14" s="7"/>
    </row>
    <row r="15" spans="1:13" ht="15" customHeight="1" thickBot="1" x14ac:dyDescent="0.4">
      <c r="A15" s="4"/>
      <c r="B15" s="4" t="s">
        <v>19</v>
      </c>
      <c r="C15" s="13">
        <f t="shared" ref="C15" si="4">SUM(C16:C19)</f>
        <v>951373</v>
      </c>
      <c r="D15" s="13">
        <f>SUM(D16:D19)</f>
        <v>0</v>
      </c>
      <c r="E15" s="13">
        <f t="shared" si="2"/>
        <v>951373</v>
      </c>
      <c r="F15"/>
      <c r="G15" s="6"/>
      <c r="H15" s="7"/>
      <c r="J15" s="6"/>
      <c r="K15" s="6"/>
      <c r="L15" s="6"/>
      <c r="M15" s="7"/>
    </row>
    <row r="16" spans="1:13" ht="21.75" customHeight="1" x14ac:dyDescent="0.2">
      <c r="A16" s="10" t="s">
        <v>20</v>
      </c>
      <c r="B16" s="10" t="s">
        <v>21</v>
      </c>
      <c r="C16" s="14">
        <v>650182</v>
      </c>
      <c r="D16" s="14">
        <v>0</v>
      </c>
      <c r="E16" s="14">
        <f t="shared" si="2"/>
        <v>650182</v>
      </c>
      <c r="G16" s="6"/>
      <c r="H16" s="7"/>
    </row>
    <row r="17" spans="1:12" ht="23.25" customHeight="1" x14ac:dyDescent="0.2">
      <c r="A17" s="10" t="s">
        <v>22</v>
      </c>
      <c r="B17" s="10" t="s">
        <v>23</v>
      </c>
      <c r="C17" s="14">
        <v>142925</v>
      </c>
      <c r="D17" s="14">
        <v>0</v>
      </c>
      <c r="E17" s="14">
        <f t="shared" si="2"/>
        <v>142925</v>
      </c>
      <c r="G17" s="6"/>
      <c r="H17" s="7"/>
    </row>
    <row r="18" spans="1:12" ht="13.75" customHeight="1" x14ac:dyDescent="0.2">
      <c r="A18" s="10" t="s">
        <v>24</v>
      </c>
      <c r="B18" s="10" t="s">
        <v>25</v>
      </c>
      <c r="C18" s="14">
        <v>153266</v>
      </c>
      <c r="D18" s="14">
        <v>0</v>
      </c>
      <c r="E18" s="14">
        <f t="shared" si="2"/>
        <v>153266</v>
      </c>
      <c r="G18" s="6"/>
      <c r="H18" s="7"/>
    </row>
    <row r="19" spans="1:12" ht="15.75" customHeight="1" thickBot="1" x14ac:dyDescent="0.25">
      <c r="A19" s="10" t="s">
        <v>26</v>
      </c>
      <c r="B19" s="10" t="s">
        <v>19</v>
      </c>
      <c r="C19" s="14">
        <v>5000</v>
      </c>
      <c r="D19" s="14">
        <v>0</v>
      </c>
      <c r="E19" s="14">
        <f t="shared" si="2"/>
        <v>5000</v>
      </c>
      <c r="G19" s="6"/>
      <c r="H19" s="7"/>
    </row>
    <row r="20" spans="1:12" ht="15" customHeight="1" thickBot="1" x14ac:dyDescent="0.4">
      <c r="A20" s="4"/>
      <c r="B20" s="4" t="s">
        <v>27</v>
      </c>
      <c r="C20" s="13">
        <f t="shared" ref="C20" si="5">C21+C25</f>
        <v>13888560.18</v>
      </c>
      <c r="D20" s="13">
        <f>D21+D25</f>
        <v>205440.32</v>
      </c>
      <c r="E20" s="13">
        <f t="shared" si="2"/>
        <v>14094000.5</v>
      </c>
      <c r="F20"/>
      <c r="G20" s="6"/>
      <c r="H20" s="7"/>
    </row>
    <row r="21" spans="1:12" ht="15" customHeight="1" thickBot="1" x14ac:dyDescent="0.3">
      <c r="A21" s="4"/>
      <c r="B21" s="4" t="s">
        <v>28</v>
      </c>
      <c r="C21" s="13">
        <f t="shared" ref="C21" si="6">SUM(C22:C24)</f>
        <v>2793802.37</v>
      </c>
      <c r="D21" s="13">
        <f>SUM(D22:D24)</f>
        <v>-3186</v>
      </c>
      <c r="E21" s="13">
        <f t="shared" si="2"/>
        <v>2790616.37</v>
      </c>
      <c r="G21" s="6"/>
      <c r="H21" s="7"/>
    </row>
    <row r="22" spans="1:12" ht="24.75" customHeight="1" x14ac:dyDescent="0.2">
      <c r="A22" s="10" t="s">
        <v>29</v>
      </c>
      <c r="B22" s="10" t="s">
        <v>30</v>
      </c>
      <c r="C22" s="14">
        <v>2375887.37</v>
      </c>
      <c r="D22" s="14">
        <v>-67185</v>
      </c>
      <c r="E22" s="14">
        <f t="shared" si="2"/>
        <v>2308702.37</v>
      </c>
      <c r="G22" s="6"/>
      <c r="H22" s="7"/>
    </row>
    <row r="23" spans="1:12" ht="15" customHeight="1" x14ac:dyDescent="0.2">
      <c r="A23" s="10" t="s">
        <v>31</v>
      </c>
      <c r="B23" s="10" t="s">
        <v>32</v>
      </c>
      <c r="C23" s="14">
        <v>378625</v>
      </c>
      <c r="D23" s="14">
        <v>63999</v>
      </c>
      <c r="E23" s="14">
        <f t="shared" si="2"/>
        <v>442624</v>
      </c>
      <c r="G23" s="6"/>
      <c r="H23" s="7"/>
    </row>
    <row r="24" spans="1:12" ht="15" customHeight="1" thickBot="1" x14ac:dyDescent="0.25">
      <c r="A24" s="10" t="s">
        <v>33</v>
      </c>
      <c r="B24" s="10" t="s">
        <v>34</v>
      </c>
      <c r="C24" s="14">
        <v>39290</v>
      </c>
      <c r="D24" s="14">
        <v>5.6843418860808015E-14</v>
      </c>
      <c r="E24" s="14">
        <f t="shared" si="2"/>
        <v>39290</v>
      </c>
      <c r="G24" s="6"/>
      <c r="H24" s="7"/>
    </row>
    <row r="25" spans="1:12" ht="15" customHeight="1" thickBot="1" x14ac:dyDescent="0.3">
      <c r="A25" s="4"/>
      <c r="B25" s="4" t="s">
        <v>35</v>
      </c>
      <c r="C25" s="13">
        <f t="shared" ref="C25" si="7">SUM(C26:C28)</f>
        <v>11094757.809999999</v>
      </c>
      <c r="D25" s="13">
        <f>SUM(D26:D28)</f>
        <v>208626.32</v>
      </c>
      <c r="E25" s="13">
        <f t="shared" si="2"/>
        <v>11303384.129999999</v>
      </c>
      <c r="G25" s="6"/>
      <c r="H25" s="7"/>
    </row>
    <row r="26" spans="1:12" ht="15" customHeight="1" x14ac:dyDescent="0.2">
      <c r="A26" s="10" t="s">
        <v>36</v>
      </c>
      <c r="B26" s="10" t="s">
        <v>37</v>
      </c>
      <c r="C26" s="14">
        <v>6887269.9699999997</v>
      </c>
      <c r="D26" s="14">
        <v>-18077.919999999998</v>
      </c>
      <c r="E26" s="14">
        <f t="shared" si="2"/>
        <v>6869192.0499999998</v>
      </c>
      <c r="G26" s="6"/>
      <c r="H26" s="7"/>
    </row>
    <row r="27" spans="1:12" ht="15" customHeight="1" x14ac:dyDescent="0.35">
      <c r="A27" s="15" t="s">
        <v>38</v>
      </c>
      <c r="B27" s="15" t="s">
        <v>39</v>
      </c>
      <c r="C27" s="14">
        <v>4075625.3899999997</v>
      </c>
      <c r="D27" s="14">
        <v>219311.24000000002</v>
      </c>
      <c r="E27" s="14">
        <f t="shared" si="2"/>
        <v>4294936.63</v>
      </c>
      <c r="G27" s="6"/>
      <c r="H27" s="16"/>
      <c r="I27"/>
      <c r="J27"/>
      <c r="L27" s="16"/>
    </row>
    <row r="28" spans="1:12" ht="15" customHeight="1" thickBot="1" x14ac:dyDescent="0.25">
      <c r="A28" s="10" t="s">
        <v>40</v>
      </c>
      <c r="B28" s="10" t="s">
        <v>41</v>
      </c>
      <c r="C28" s="14">
        <v>131862.45000000001</v>
      </c>
      <c r="D28" s="14">
        <v>7393</v>
      </c>
      <c r="E28" s="14">
        <f t="shared" si="2"/>
        <v>139255.45000000001</v>
      </c>
      <c r="G28" s="6"/>
      <c r="H28" s="7"/>
    </row>
    <row r="29" spans="1:12" ht="15" customHeight="1" thickBot="1" x14ac:dyDescent="0.3">
      <c r="A29" s="4"/>
      <c r="B29" s="4" t="s">
        <v>42</v>
      </c>
      <c r="C29" s="13">
        <f t="shared" ref="C29" si="8">C6-C20</f>
        <v>357470.1799999997</v>
      </c>
      <c r="D29" s="13">
        <f>D6-D20</f>
        <v>-7000.0000000000291</v>
      </c>
      <c r="E29" s="13">
        <f t="shared" si="2"/>
        <v>350470.1799999997</v>
      </c>
      <c r="G29" s="6"/>
      <c r="H29" s="7"/>
    </row>
    <row r="30" spans="1:12" ht="15" customHeight="1" thickBot="1" x14ac:dyDescent="0.3">
      <c r="A30" s="4"/>
      <c r="B30" s="4" t="s">
        <v>43</v>
      </c>
      <c r="C30" s="13">
        <f t="shared" ref="C30" si="9">SUM(C31:C37)</f>
        <v>-3428653.08</v>
      </c>
      <c r="D30" s="13">
        <f>SUM(D31:D37)</f>
        <v>7000</v>
      </c>
      <c r="E30" s="13">
        <f t="shared" si="2"/>
        <v>-3421653.08</v>
      </c>
      <c r="G30" s="6"/>
      <c r="H30" s="7"/>
    </row>
    <row r="31" spans="1:12" ht="15" customHeight="1" x14ac:dyDescent="0.35">
      <c r="A31" s="10" t="s">
        <v>44</v>
      </c>
      <c r="B31" s="10" t="s">
        <v>45</v>
      </c>
      <c r="C31" s="14">
        <v>60000</v>
      </c>
      <c r="D31" s="14">
        <v>0</v>
      </c>
      <c r="E31" s="14">
        <f t="shared" si="2"/>
        <v>60000</v>
      </c>
      <c r="F31"/>
      <c r="G31" s="6"/>
      <c r="H31" s="7"/>
    </row>
    <row r="32" spans="1:12" ht="15" customHeight="1" x14ac:dyDescent="0.2">
      <c r="A32" s="10" t="s">
        <v>46</v>
      </c>
      <c r="B32" s="10" t="s">
        <v>47</v>
      </c>
      <c r="C32" s="14">
        <v>-2440106.08</v>
      </c>
      <c r="D32" s="14">
        <v>-33511.199999999983</v>
      </c>
      <c r="E32" s="14">
        <f t="shared" si="2"/>
        <v>-2473617.2800000003</v>
      </c>
      <c r="G32" s="6"/>
      <c r="H32" s="7"/>
    </row>
    <row r="33" spans="1:7" ht="15" customHeight="1" x14ac:dyDescent="0.2">
      <c r="A33" s="10" t="s">
        <v>48</v>
      </c>
      <c r="B33" s="10" t="s">
        <v>49</v>
      </c>
      <c r="C33" s="14">
        <v>0</v>
      </c>
      <c r="D33" s="14">
        <v>327627.19999999995</v>
      </c>
      <c r="E33" s="14">
        <f t="shared" si="2"/>
        <v>327627.19999999995</v>
      </c>
    </row>
    <row r="34" spans="1:7" ht="15" customHeight="1" x14ac:dyDescent="0.2">
      <c r="A34" s="10" t="s">
        <v>50</v>
      </c>
      <c r="B34" s="10" t="s">
        <v>51</v>
      </c>
      <c r="C34" s="14">
        <v>-784902</v>
      </c>
      <c r="D34" s="14">
        <v>-337116</v>
      </c>
      <c r="E34" s="14">
        <f t="shared" si="2"/>
        <v>-1122018</v>
      </c>
    </row>
    <row r="35" spans="1:7" ht="15" customHeight="1" x14ac:dyDescent="0.2">
      <c r="A35" s="10" t="s">
        <v>52</v>
      </c>
      <c r="B35" s="10" t="s">
        <v>53</v>
      </c>
      <c r="C35" s="14">
        <v>0</v>
      </c>
      <c r="D35" s="14">
        <v>0</v>
      </c>
      <c r="E35" s="14">
        <f t="shared" si="2"/>
        <v>0</v>
      </c>
    </row>
    <row r="36" spans="1:7" ht="12.65" customHeight="1" x14ac:dyDescent="0.2">
      <c r="A36" s="10" t="s">
        <v>54</v>
      </c>
      <c r="B36" s="10" t="s">
        <v>55</v>
      </c>
      <c r="C36" s="14">
        <v>200</v>
      </c>
      <c r="D36" s="14">
        <v>0</v>
      </c>
      <c r="E36" s="14">
        <f t="shared" si="2"/>
        <v>200</v>
      </c>
    </row>
    <row r="37" spans="1:7" ht="15" customHeight="1" thickBot="1" x14ac:dyDescent="0.25">
      <c r="A37" s="10" t="s">
        <v>56</v>
      </c>
      <c r="B37" s="10" t="s">
        <v>57</v>
      </c>
      <c r="C37" s="14">
        <v>-263845</v>
      </c>
      <c r="D37" s="14">
        <v>50000</v>
      </c>
      <c r="E37" s="14">
        <f t="shared" si="2"/>
        <v>-213845</v>
      </c>
    </row>
    <row r="38" spans="1:7" ht="15" customHeight="1" thickBot="1" x14ac:dyDescent="0.3">
      <c r="A38" s="4"/>
      <c r="B38" s="4" t="s">
        <v>58</v>
      </c>
      <c r="C38" s="13">
        <f>C29+C30</f>
        <v>-3071182.9000000004</v>
      </c>
      <c r="D38" s="13">
        <f>D29+D30</f>
        <v>-2.9103830456733704E-11</v>
      </c>
      <c r="E38" s="13">
        <f t="shared" si="2"/>
        <v>-3071182.9000000004</v>
      </c>
    </row>
    <row r="39" spans="1:7" ht="15" customHeight="1" thickBot="1" x14ac:dyDescent="0.3">
      <c r="A39" s="4"/>
      <c r="B39" s="4" t="s">
        <v>59</v>
      </c>
      <c r="C39" s="13">
        <f t="shared" ref="C39" si="10">SUM(C40:C41)</f>
        <v>882723</v>
      </c>
      <c r="D39" s="13">
        <f>SUM(D40:D41)</f>
        <v>0</v>
      </c>
      <c r="E39" s="13">
        <f t="shared" si="2"/>
        <v>882723</v>
      </c>
    </row>
    <row r="40" spans="1:7" ht="15" customHeight="1" x14ac:dyDescent="0.2">
      <c r="A40" s="10" t="s">
        <v>60</v>
      </c>
      <c r="B40" s="10" t="s">
        <v>61</v>
      </c>
      <c r="C40" s="14">
        <v>1572723</v>
      </c>
      <c r="D40" s="14">
        <v>0</v>
      </c>
      <c r="E40" s="14">
        <f t="shared" si="2"/>
        <v>1572723</v>
      </c>
    </row>
    <row r="41" spans="1:7" ht="15" customHeight="1" thickBot="1" x14ac:dyDescent="0.25">
      <c r="A41" s="10" t="s">
        <v>62</v>
      </c>
      <c r="B41" s="10" t="s">
        <v>63</v>
      </c>
      <c r="C41" s="14">
        <v>-690000</v>
      </c>
      <c r="D41" s="14">
        <v>0</v>
      </c>
      <c r="E41" s="14">
        <f t="shared" si="2"/>
        <v>-690000</v>
      </c>
    </row>
    <row r="42" spans="1:7" ht="21.5" thickBot="1" x14ac:dyDescent="0.3">
      <c r="A42" s="4" t="s">
        <v>64</v>
      </c>
      <c r="B42" s="4" t="s">
        <v>65</v>
      </c>
      <c r="C42" s="13">
        <v>-2188459.9</v>
      </c>
      <c r="D42" s="13">
        <v>0</v>
      </c>
      <c r="E42" s="13">
        <f t="shared" si="2"/>
        <v>-2188459.9</v>
      </c>
      <c r="F42" s="6"/>
    </row>
    <row r="43" spans="1:7" ht="21.5" thickBot="1" x14ac:dyDescent="0.3">
      <c r="A43" s="4"/>
      <c r="B43" s="4" t="s">
        <v>66</v>
      </c>
      <c r="C43" s="13">
        <v>0</v>
      </c>
      <c r="D43" s="13">
        <v>0</v>
      </c>
      <c r="E43" s="13">
        <f t="shared" si="2"/>
        <v>0</v>
      </c>
    </row>
    <row r="44" spans="1:7" ht="21.5" thickBot="1" x14ac:dyDescent="0.3">
      <c r="A44" s="17"/>
      <c r="B44" s="17" t="s">
        <v>67</v>
      </c>
      <c r="C44" s="18">
        <f t="shared" ref="C44" si="11">C45+C52+C54+C56+C63+C70+C83+C78+C106+C128</f>
        <v>17377413.260000002</v>
      </c>
      <c r="D44" s="18">
        <f>D45+D52+D54+D56+D63+D70+D83+D78+D106+D128</f>
        <v>526067.52</v>
      </c>
      <c r="E44" s="18">
        <f t="shared" si="2"/>
        <v>17903480.780000001</v>
      </c>
    </row>
    <row r="45" spans="1:7" ht="15" customHeight="1" thickBot="1" x14ac:dyDescent="0.4">
      <c r="A45" s="4" t="s">
        <v>68</v>
      </c>
      <c r="B45" s="4" t="s">
        <v>69</v>
      </c>
      <c r="C45" s="13">
        <f t="shared" ref="C45" si="12">SUM(C46:C51)</f>
        <v>1469313.61</v>
      </c>
      <c r="D45" s="13">
        <f>SUM(D46:D51)</f>
        <v>-42607</v>
      </c>
      <c r="E45" s="13">
        <f t="shared" si="2"/>
        <v>1426706.61</v>
      </c>
      <c r="F45"/>
      <c r="G45" s="7"/>
    </row>
    <row r="46" spans="1:7" ht="15" customHeight="1" x14ac:dyDescent="0.2">
      <c r="A46" s="10" t="s">
        <v>70</v>
      </c>
      <c r="B46" s="10" t="s">
        <v>71</v>
      </c>
      <c r="C46" s="14">
        <v>101268</v>
      </c>
      <c r="D46" s="14">
        <v>0</v>
      </c>
      <c r="E46" s="14">
        <f t="shared" si="2"/>
        <v>101268</v>
      </c>
    </row>
    <row r="47" spans="1:7" ht="15" customHeight="1" x14ac:dyDescent="0.2">
      <c r="A47" s="10" t="s">
        <v>72</v>
      </c>
      <c r="B47" s="10" t="s">
        <v>73</v>
      </c>
      <c r="C47" s="14">
        <v>938326.16</v>
      </c>
      <c r="D47" s="14">
        <v>7393</v>
      </c>
      <c r="E47" s="14">
        <f t="shared" si="2"/>
        <v>945719.16</v>
      </c>
    </row>
    <row r="48" spans="1:7" ht="15" customHeight="1" x14ac:dyDescent="0.2">
      <c r="A48" s="10" t="s">
        <v>74</v>
      </c>
      <c r="B48" s="10" t="s">
        <v>75</v>
      </c>
      <c r="C48" s="14">
        <v>55754.45</v>
      </c>
      <c r="D48" s="14">
        <v>0</v>
      </c>
      <c r="E48" s="14">
        <f t="shared" si="2"/>
        <v>55754.45</v>
      </c>
    </row>
    <row r="49" spans="1:5" ht="15" customHeight="1" x14ac:dyDescent="0.2">
      <c r="A49" s="10" t="s">
        <v>76</v>
      </c>
      <c r="B49" s="10" t="s">
        <v>77</v>
      </c>
      <c r="C49" s="14">
        <v>30000</v>
      </c>
      <c r="D49" s="14">
        <v>0</v>
      </c>
      <c r="E49" s="14">
        <f t="shared" si="2"/>
        <v>30000</v>
      </c>
    </row>
    <row r="50" spans="1:5" ht="15" customHeight="1" x14ac:dyDescent="0.2">
      <c r="A50" s="10" t="s">
        <v>78</v>
      </c>
      <c r="B50" s="10" t="s">
        <v>79</v>
      </c>
      <c r="C50" s="14">
        <v>80120</v>
      </c>
      <c r="D50" s="14">
        <v>0</v>
      </c>
      <c r="E50" s="14">
        <f t="shared" si="2"/>
        <v>80120</v>
      </c>
    </row>
    <row r="51" spans="1:5" ht="15" customHeight="1" thickBot="1" x14ac:dyDescent="0.25">
      <c r="A51" s="10" t="s">
        <v>80</v>
      </c>
      <c r="B51" s="10" t="s">
        <v>81</v>
      </c>
      <c r="C51" s="14">
        <v>263845</v>
      </c>
      <c r="D51" s="14">
        <v>-50000</v>
      </c>
      <c r="E51" s="14">
        <f t="shared" si="2"/>
        <v>213845</v>
      </c>
    </row>
    <row r="52" spans="1:5" ht="15" customHeight="1" thickBot="1" x14ac:dyDescent="0.3">
      <c r="A52" s="4" t="s">
        <v>82</v>
      </c>
      <c r="B52" s="4" t="s">
        <v>83</v>
      </c>
      <c r="C52" s="13">
        <f t="shared" ref="C52" si="13">SUM(C53)</f>
        <v>19493</v>
      </c>
      <c r="D52" s="13">
        <f>SUM(D53)</f>
        <v>40000</v>
      </c>
      <c r="E52" s="13">
        <f t="shared" si="2"/>
        <v>59493</v>
      </c>
    </row>
    <row r="53" spans="1:5" ht="15" customHeight="1" thickBot="1" x14ac:dyDescent="0.25">
      <c r="A53" s="10" t="s">
        <v>84</v>
      </c>
      <c r="B53" s="10" t="s">
        <v>85</v>
      </c>
      <c r="C53" s="14">
        <v>19493</v>
      </c>
      <c r="D53" s="14">
        <v>40000</v>
      </c>
      <c r="E53" s="14">
        <f t="shared" si="2"/>
        <v>59493</v>
      </c>
    </row>
    <row r="54" spans="1:5" ht="15" customHeight="1" thickBot="1" x14ac:dyDescent="0.3">
      <c r="A54" s="4" t="s">
        <v>86</v>
      </c>
      <c r="B54" s="4" t="s">
        <v>87</v>
      </c>
      <c r="C54" s="13">
        <f t="shared" ref="C54" si="14">SUM(C55:C55)</f>
        <v>29277.559999999998</v>
      </c>
      <c r="D54" s="13">
        <f>SUM(D55:D55)</f>
        <v>0</v>
      </c>
      <c r="E54" s="13">
        <f t="shared" si="2"/>
        <v>29277.559999999998</v>
      </c>
    </row>
    <row r="55" spans="1:5" ht="15" customHeight="1" thickBot="1" x14ac:dyDescent="0.25">
      <c r="A55" s="10" t="s">
        <v>88</v>
      </c>
      <c r="B55" s="10" t="s">
        <v>89</v>
      </c>
      <c r="C55" s="14">
        <v>29277.559999999998</v>
      </c>
      <c r="D55" s="14">
        <v>0</v>
      </c>
      <c r="E55" s="14">
        <f t="shared" si="2"/>
        <v>29277.559999999998</v>
      </c>
    </row>
    <row r="56" spans="1:5" ht="15" customHeight="1" thickBot="1" x14ac:dyDescent="0.3">
      <c r="A56" s="4" t="s">
        <v>90</v>
      </c>
      <c r="B56" s="4" t="s">
        <v>91</v>
      </c>
      <c r="C56" s="13">
        <f t="shared" ref="C56" si="15">SUM(C57:C62)</f>
        <v>2175100.59</v>
      </c>
      <c r="D56" s="13">
        <f>SUM(D57:D62)</f>
        <v>225514.19999999998</v>
      </c>
      <c r="E56" s="13">
        <f t="shared" si="2"/>
        <v>2400614.79</v>
      </c>
    </row>
    <row r="57" spans="1:5" ht="15" customHeight="1" x14ac:dyDescent="0.2">
      <c r="A57" s="10" t="s">
        <v>92</v>
      </c>
      <c r="B57" s="10" t="s">
        <v>93</v>
      </c>
      <c r="C57" s="14">
        <v>3000</v>
      </c>
      <c r="D57" s="14">
        <v>0</v>
      </c>
      <c r="E57" s="14">
        <f t="shared" si="2"/>
        <v>3000</v>
      </c>
    </row>
    <row r="58" spans="1:5" ht="15" customHeight="1" x14ac:dyDescent="0.2">
      <c r="A58" s="10" t="s">
        <v>94</v>
      </c>
      <c r="B58" s="10" t="s">
        <v>95</v>
      </c>
      <c r="C58" s="14">
        <v>1247071</v>
      </c>
      <c r="D58" s="14">
        <v>225514.19999999998</v>
      </c>
      <c r="E58" s="14">
        <f t="shared" si="2"/>
        <v>1472585.2</v>
      </c>
    </row>
    <row r="59" spans="1:5" ht="15" customHeight="1" x14ac:dyDescent="0.2">
      <c r="A59" s="10" t="s">
        <v>96</v>
      </c>
      <c r="B59" s="10" t="s">
        <v>97</v>
      </c>
      <c r="C59" s="14">
        <v>60000</v>
      </c>
      <c r="D59" s="14">
        <v>0</v>
      </c>
      <c r="E59" s="14">
        <f t="shared" si="2"/>
        <v>60000</v>
      </c>
    </row>
    <row r="60" spans="1:5" ht="15" customHeight="1" x14ac:dyDescent="0.2">
      <c r="A60" s="10" t="s">
        <v>98</v>
      </c>
      <c r="B60" s="10" t="s">
        <v>99</v>
      </c>
      <c r="C60" s="14">
        <v>207625</v>
      </c>
      <c r="D60" s="14">
        <v>0</v>
      </c>
      <c r="E60" s="14">
        <f t="shared" si="2"/>
        <v>207625</v>
      </c>
    </row>
    <row r="61" spans="1:5" ht="15" customHeight="1" x14ac:dyDescent="0.2">
      <c r="A61" s="10" t="s">
        <v>100</v>
      </c>
      <c r="B61" s="10" t="s">
        <v>101</v>
      </c>
      <c r="C61" s="14">
        <v>123180</v>
      </c>
      <c r="D61" s="14">
        <v>0</v>
      </c>
      <c r="E61" s="14">
        <f t="shared" si="2"/>
        <v>123180</v>
      </c>
    </row>
    <row r="62" spans="1:5" ht="15" customHeight="1" thickBot="1" x14ac:dyDescent="0.25">
      <c r="A62" s="10" t="s">
        <v>102</v>
      </c>
      <c r="B62" s="10" t="s">
        <v>103</v>
      </c>
      <c r="C62" s="14">
        <v>534224.59</v>
      </c>
      <c r="D62" s="14">
        <v>0</v>
      </c>
      <c r="E62" s="14">
        <f t="shared" si="2"/>
        <v>534224.59</v>
      </c>
    </row>
    <row r="63" spans="1:5" ht="15" customHeight="1" thickBot="1" x14ac:dyDescent="0.3">
      <c r="A63" s="4" t="s">
        <v>104</v>
      </c>
      <c r="B63" s="4" t="s">
        <v>105</v>
      </c>
      <c r="C63" s="13">
        <f t="shared" ref="C63" si="16">SUM(C64,C67,C68,C69)</f>
        <v>485836</v>
      </c>
      <c r="D63" s="13">
        <f>SUM(D64,D67,D68,D69)</f>
        <v>0</v>
      </c>
      <c r="E63" s="13">
        <f t="shared" si="2"/>
        <v>485836</v>
      </c>
    </row>
    <row r="64" spans="1:5" ht="15" customHeight="1" x14ac:dyDescent="0.2">
      <c r="A64" s="10" t="s">
        <v>106</v>
      </c>
      <c r="B64" s="10" t="s">
        <v>107</v>
      </c>
      <c r="C64" s="14">
        <f t="shared" ref="C64" si="17">SUM(C65:C66)</f>
        <v>85000</v>
      </c>
      <c r="D64" s="14">
        <f>SUM(D65:D66)</f>
        <v>0</v>
      </c>
      <c r="E64" s="14">
        <f t="shared" si="2"/>
        <v>85000</v>
      </c>
    </row>
    <row r="65" spans="1:5" s="21" customFormat="1" ht="15" customHeight="1" x14ac:dyDescent="0.2">
      <c r="A65" s="19" t="s">
        <v>108</v>
      </c>
      <c r="B65" s="19" t="s">
        <v>109</v>
      </c>
      <c r="C65" s="20">
        <v>65000</v>
      </c>
      <c r="D65" s="20">
        <v>0</v>
      </c>
      <c r="E65" s="20">
        <f t="shared" si="2"/>
        <v>65000</v>
      </c>
    </row>
    <row r="66" spans="1:5" s="21" customFormat="1" ht="15" customHeight="1" x14ac:dyDescent="0.2">
      <c r="A66" s="19" t="s">
        <v>110</v>
      </c>
      <c r="B66" s="19" t="s">
        <v>111</v>
      </c>
      <c r="C66" s="20">
        <v>20000</v>
      </c>
      <c r="D66" s="20">
        <v>0</v>
      </c>
      <c r="E66" s="20">
        <f t="shared" si="2"/>
        <v>20000</v>
      </c>
    </row>
    <row r="67" spans="1:5" ht="15" customHeight="1" x14ac:dyDescent="0.2">
      <c r="A67" s="10" t="s">
        <v>112</v>
      </c>
      <c r="B67" s="10" t="s">
        <v>113</v>
      </c>
      <c r="C67" s="14">
        <v>330000</v>
      </c>
      <c r="D67" s="14">
        <v>0</v>
      </c>
      <c r="E67" s="14">
        <f t="shared" si="2"/>
        <v>330000</v>
      </c>
    </row>
    <row r="68" spans="1:5" ht="15" customHeight="1" x14ac:dyDescent="0.2">
      <c r="A68" s="10" t="s">
        <v>114</v>
      </c>
      <c r="B68" s="10" t="s">
        <v>115</v>
      </c>
      <c r="C68" s="14">
        <v>1728</v>
      </c>
      <c r="D68" s="14">
        <v>0</v>
      </c>
      <c r="E68" s="14">
        <f t="shared" si="2"/>
        <v>1728</v>
      </c>
    </row>
    <row r="69" spans="1:5" ht="15" customHeight="1" thickBot="1" x14ac:dyDescent="0.25">
      <c r="A69" s="10" t="s">
        <v>116</v>
      </c>
      <c r="B69" s="10" t="s">
        <v>117</v>
      </c>
      <c r="C69" s="14">
        <v>69108</v>
      </c>
      <c r="D69" s="14">
        <v>0</v>
      </c>
      <c r="E69" s="14">
        <f t="shared" si="2"/>
        <v>69108</v>
      </c>
    </row>
    <row r="70" spans="1:5" ht="15" customHeight="1" thickBot="1" x14ac:dyDescent="0.3">
      <c r="A70" s="4" t="s">
        <v>118</v>
      </c>
      <c r="B70" s="4" t="s">
        <v>119</v>
      </c>
      <c r="C70" s="13">
        <f t="shared" ref="C70" si="18">SUM(C71:C74)</f>
        <v>2487014.9700000002</v>
      </c>
      <c r="D70" s="13">
        <f>SUM(D71:D74)</f>
        <v>176257</v>
      </c>
      <c r="E70" s="13">
        <f t="shared" si="2"/>
        <v>2663271.9700000002</v>
      </c>
    </row>
    <row r="71" spans="1:5" ht="15" customHeight="1" x14ac:dyDescent="0.2">
      <c r="A71" s="10" t="s">
        <v>120</v>
      </c>
      <c r="B71" s="10" t="s">
        <v>121</v>
      </c>
      <c r="C71" s="14">
        <v>589724.58000000007</v>
      </c>
      <c r="D71" s="14">
        <v>38166</v>
      </c>
      <c r="E71" s="14">
        <f t="shared" ref="E71:E134" si="19">SUM(C71:D71)</f>
        <v>627890.58000000007</v>
      </c>
    </row>
    <row r="72" spans="1:5" ht="15" customHeight="1" x14ac:dyDescent="0.2">
      <c r="A72" s="10" t="s">
        <v>122</v>
      </c>
      <c r="B72" s="10" t="s">
        <v>123</v>
      </c>
      <c r="C72" s="14">
        <v>682466.39</v>
      </c>
      <c r="D72" s="14">
        <v>107116</v>
      </c>
      <c r="E72" s="14">
        <f t="shared" si="19"/>
        <v>789582.39</v>
      </c>
    </row>
    <row r="73" spans="1:5" ht="15" customHeight="1" x14ac:dyDescent="0.2">
      <c r="A73" s="10" t="s">
        <v>124</v>
      </c>
      <c r="B73" s="10" t="s">
        <v>125</v>
      </c>
      <c r="C73" s="14">
        <v>245000</v>
      </c>
      <c r="D73" s="14">
        <v>0</v>
      </c>
      <c r="E73" s="14">
        <f t="shared" si="19"/>
        <v>245000</v>
      </c>
    </row>
    <row r="74" spans="1:5" ht="15" customHeight="1" x14ac:dyDescent="0.2">
      <c r="A74" s="10" t="s">
        <v>126</v>
      </c>
      <c r="B74" s="10" t="s">
        <v>127</v>
      </c>
      <c r="C74" s="14">
        <f t="shared" ref="C74" si="20">SUM(C75:C77)</f>
        <v>969824</v>
      </c>
      <c r="D74" s="14">
        <f>SUM(D75:D77)</f>
        <v>30975</v>
      </c>
      <c r="E74" s="14">
        <f t="shared" si="19"/>
        <v>1000799</v>
      </c>
    </row>
    <row r="75" spans="1:5" s="21" customFormat="1" ht="15" customHeight="1" x14ac:dyDescent="0.2">
      <c r="A75" s="19" t="s">
        <v>128</v>
      </c>
      <c r="B75" s="19" t="s">
        <v>127</v>
      </c>
      <c r="C75" s="20">
        <v>19100</v>
      </c>
      <c r="D75" s="20">
        <v>0</v>
      </c>
      <c r="E75" s="20">
        <f t="shared" si="19"/>
        <v>19100</v>
      </c>
    </row>
    <row r="76" spans="1:5" s="21" customFormat="1" ht="15" customHeight="1" x14ac:dyDescent="0.2">
      <c r="A76" s="19" t="s">
        <v>129</v>
      </c>
      <c r="B76" s="19" t="s">
        <v>130</v>
      </c>
      <c r="C76" s="20">
        <v>30000</v>
      </c>
      <c r="D76" s="20">
        <v>17000</v>
      </c>
      <c r="E76" s="20">
        <f t="shared" si="19"/>
        <v>47000</v>
      </c>
    </row>
    <row r="77" spans="1:5" s="21" customFormat="1" ht="15" customHeight="1" thickBot="1" x14ac:dyDescent="0.25">
      <c r="A77" s="19" t="s">
        <v>131</v>
      </c>
      <c r="B77" s="19" t="s">
        <v>132</v>
      </c>
      <c r="C77" s="20">
        <v>920724</v>
      </c>
      <c r="D77" s="20">
        <v>13975</v>
      </c>
      <c r="E77" s="20">
        <f t="shared" si="19"/>
        <v>934699</v>
      </c>
    </row>
    <row r="78" spans="1:5" ht="15" customHeight="1" thickBot="1" x14ac:dyDescent="0.3">
      <c r="A78" s="4" t="s">
        <v>133</v>
      </c>
      <c r="B78" s="4" t="s">
        <v>134</v>
      </c>
      <c r="C78" s="13">
        <f t="shared" ref="C78" si="21">SUM(C79,C81,C82)</f>
        <v>179129</v>
      </c>
      <c r="D78" s="13">
        <f>SUM(D79,D81,D82)</f>
        <v>0</v>
      </c>
      <c r="E78" s="13">
        <f t="shared" si="19"/>
        <v>179129</v>
      </c>
    </row>
    <row r="79" spans="1:5" ht="15" customHeight="1" x14ac:dyDescent="0.2">
      <c r="A79" s="22" t="s">
        <v>135</v>
      </c>
      <c r="B79" s="22" t="s">
        <v>136</v>
      </c>
      <c r="C79" s="23">
        <f t="shared" ref="C79" si="22">SUM(C80:C80)</f>
        <v>1800</v>
      </c>
      <c r="D79" s="23">
        <f>SUM(D80:D80)</f>
        <v>0</v>
      </c>
      <c r="E79" s="23">
        <f t="shared" si="19"/>
        <v>1800</v>
      </c>
    </row>
    <row r="80" spans="1:5" s="21" customFormat="1" ht="15" customHeight="1" x14ac:dyDescent="0.2">
      <c r="A80" s="19" t="s">
        <v>137</v>
      </c>
      <c r="B80" s="19" t="s">
        <v>138</v>
      </c>
      <c r="C80" s="20">
        <v>1800</v>
      </c>
      <c r="D80" s="20">
        <v>0</v>
      </c>
      <c r="E80" s="20">
        <f t="shared" si="19"/>
        <v>1800</v>
      </c>
    </row>
    <row r="81" spans="1:11" ht="15" customHeight="1" x14ac:dyDescent="0.2">
      <c r="A81" s="10" t="s">
        <v>139</v>
      </c>
      <c r="B81" s="10" t="s">
        <v>140</v>
      </c>
      <c r="C81" s="14">
        <v>13093</v>
      </c>
      <c r="D81" s="14">
        <v>0</v>
      </c>
      <c r="E81" s="14">
        <f t="shared" si="19"/>
        <v>13093</v>
      </c>
    </row>
    <row r="82" spans="1:11" ht="15" customHeight="1" thickBot="1" x14ac:dyDescent="0.25">
      <c r="A82" s="10" t="s">
        <v>141</v>
      </c>
      <c r="B82" s="10" t="s">
        <v>142</v>
      </c>
      <c r="C82" s="14">
        <v>164236</v>
      </c>
      <c r="D82" s="14">
        <v>0</v>
      </c>
      <c r="E82" s="14">
        <f t="shared" si="19"/>
        <v>164236</v>
      </c>
    </row>
    <row r="83" spans="1:11" ht="15" customHeight="1" thickBot="1" x14ac:dyDescent="0.3">
      <c r="A83" s="4" t="s">
        <v>143</v>
      </c>
      <c r="B83" s="4" t="s">
        <v>144</v>
      </c>
      <c r="C83" s="13">
        <f t="shared" ref="C83" si="23">SUM(C84,C88,C89,C97,C98,C100,C102,C103)</f>
        <v>1997107.62</v>
      </c>
      <c r="D83" s="13">
        <f>SUM(D84,D88,D89,D97,D98,D100,D102,D103)</f>
        <v>34424.000000000015</v>
      </c>
      <c r="E83" s="13">
        <f t="shared" si="19"/>
        <v>2031531.62</v>
      </c>
    </row>
    <row r="84" spans="1:11" ht="15" customHeight="1" x14ac:dyDescent="0.2">
      <c r="A84" s="10" t="s">
        <v>145</v>
      </c>
      <c r="B84" s="10" t="s">
        <v>146</v>
      </c>
      <c r="C84" s="14">
        <f t="shared" ref="C84" si="24">SUM(C85:C87)</f>
        <v>293279</v>
      </c>
      <c r="D84" s="14">
        <f>SUM(D85:D87)</f>
        <v>5832</v>
      </c>
      <c r="E84" s="14">
        <f t="shared" si="19"/>
        <v>299111</v>
      </c>
      <c r="G84" s="24"/>
      <c r="H84" s="24"/>
      <c r="I84" s="24"/>
      <c r="J84" s="24"/>
      <c r="K84" s="24"/>
    </row>
    <row r="85" spans="1:11" s="27" customFormat="1" ht="15" customHeight="1" x14ac:dyDescent="0.2">
      <c r="A85" s="25" t="s">
        <v>147</v>
      </c>
      <c r="B85" s="25" t="s">
        <v>146</v>
      </c>
      <c r="C85" s="26">
        <v>172000</v>
      </c>
      <c r="D85" s="26">
        <v>0</v>
      </c>
      <c r="E85" s="26">
        <f t="shared" si="19"/>
        <v>172000</v>
      </c>
      <c r="F85" s="1"/>
      <c r="G85" s="28"/>
      <c r="H85" s="28"/>
      <c r="I85" s="28"/>
      <c r="J85" s="28"/>
      <c r="K85" s="28"/>
    </row>
    <row r="86" spans="1:11" s="27" customFormat="1" ht="15" customHeight="1" x14ac:dyDescent="0.2">
      <c r="A86" s="25" t="s">
        <v>148</v>
      </c>
      <c r="B86" s="25" t="s">
        <v>149</v>
      </c>
      <c r="C86" s="26">
        <v>60000</v>
      </c>
      <c r="D86" s="26">
        <v>0</v>
      </c>
      <c r="E86" s="26">
        <f t="shared" si="19"/>
        <v>60000</v>
      </c>
      <c r="F86" s="1"/>
      <c r="G86" s="28"/>
      <c r="H86" s="28"/>
      <c r="I86" s="28"/>
      <c r="J86" s="28"/>
      <c r="K86" s="28"/>
    </row>
    <row r="87" spans="1:11" s="27" customFormat="1" ht="15" customHeight="1" x14ac:dyDescent="0.2">
      <c r="A87" s="25" t="s">
        <v>150</v>
      </c>
      <c r="B87" s="25" t="s">
        <v>151</v>
      </c>
      <c r="C87" s="26">
        <v>61279</v>
      </c>
      <c r="D87" s="26">
        <v>5832</v>
      </c>
      <c r="E87" s="26">
        <f t="shared" si="19"/>
        <v>67111</v>
      </c>
      <c r="F87" s="1"/>
    </row>
    <row r="88" spans="1:11" ht="15" customHeight="1" x14ac:dyDescent="0.2">
      <c r="A88" s="10" t="s">
        <v>152</v>
      </c>
      <c r="B88" s="10" t="s">
        <v>153</v>
      </c>
      <c r="C88" s="14">
        <v>249122.08000000002</v>
      </c>
      <c r="D88" s="14">
        <v>64997</v>
      </c>
      <c r="E88" s="14">
        <f t="shared" si="19"/>
        <v>314119.08</v>
      </c>
    </row>
    <row r="89" spans="1:11" ht="15" customHeight="1" x14ac:dyDescent="0.2">
      <c r="A89" s="10" t="s">
        <v>154</v>
      </c>
      <c r="B89" s="10" t="s">
        <v>155</v>
      </c>
      <c r="C89" s="29">
        <f>SUM(C90:C96)</f>
        <v>245977</v>
      </c>
      <c r="D89" s="29">
        <f>SUM(D90:D96)</f>
        <v>7300.0000000000146</v>
      </c>
      <c r="E89" s="29">
        <f t="shared" si="19"/>
        <v>253277</v>
      </c>
    </row>
    <row r="90" spans="1:11" s="21" customFormat="1" ht="15" customHeight="1" x14ac:dyDescent="0.2">
      <c r="A90" s="19" t="s">
        <v>156</v>
      </c>
      <c r="B90" s="19" t="s">
        <v>157</v>
      </c>
      <c r="C90" s="20">
        <v>50141</v>
      </c>
      <c r="D90" s="20">
        <v>-31977.52</v>
      </c>
      <c r="E90" s="20">
        <f t="shared" si="19"/>
        <v>18163.48</v>
      </c>
      <c r="F90" s="1"/>
    </row>
    <row r="91" spans="1:11" s="21" customFormat="1" ht="15" customHeight="1" x14ac:dyDescent="0.2">
      <c r="A91" s="19" t="s">
        <v>158</v>
      </c>
      <c r="B91" s="19" t="s">
        <v>159</v>
      </c>
      <c r="C91" s="20">
        <v>83137</v>
      </c>
      <c r="D91" s="20">
        <v>-48491.899999999994</v>
      </c>
      <c r="E91" s="20">
        <f t="shared" si="19"/>
        <v>34645.100000000006</v>
      </c>
      <c r="F91" s="1"/>
    </row>
    <row r="92" spans="1:11" s="21" customFormat="1" ht="15" customHeight="1" x14ac:dyDescent="0.2">
      <c r="A92" s="19" t="s">
        <v>160</v>
      </c>
      <c r="B92" s="19" t="s">
        <v>161</v>
      </c>
      <c r="C92" s="20">
        <v>0</v>
      </c>
      <c r="D92" s="20">
        <v>163292.20000000001</v>
      </c>
      <c r="E92" s="20">
        <f t="shared" si="19"/>
        <v>163292.20000000001</v>
      </c>
      <c r="F92" s="1"/>
    </row>
    <row r="93" spans="1:11" s="21" customFormat="1" ht="15" customHeight="1" x14ac:dyDescent="0.2">
      <c r="A93" s="19" t="s">
        <v>162</v>
      </c>
      <c r="B93" s="19" t="s">
        <v>163</v>
      </c>
      <c r="C93" s="20">
        <v>1600</v>
      </c>
      <c r="D93" s="20">
        <v>0</v>
      </c>
      <c r="E93" s="20">
        <f t="shared" si="19"/>
        <v>1600</v>
      </c>
      <c r="F93" s="1"/>
    </row>
    <row r="94" spans="1:11" s="21" customFormat="1" ht="15" customHeight="1" x14ac:dyDescent="0.2">
      <c r="A94" s="19" t="s">
        <v>164</v>
      </c>
      <c r="B94" s="19" t="s">
        <v>165</v>
      </c>
      <c r="C94" s="20">
        <v>1600</v>
      </c>
      <c r="D94" s="20">
        <v>0</v>
      </c>
      <c r="E94" s="20">
        <f t="shared" si="19"/>
        <v>1600</v>
      </c>
      <c r="F94" s="1"/>
    </row>
    <row r="95" spans="1:11" s="21" customFormat="1" ht="15" customHeight="1" x14ac:dyDescent="0.2">
      <c r="A95" s="19" t="s">
        <v>166</v>
      </c>
      <c r="B95" s="19" t="s">
        <v>167</v>
      </c>
      <c r="C95" s="20">
        <v>106899</v>
      </c>
      <c r="D95" s="20">
        <v>-75522.78</v>
      </c>
      <c r="E95" s="20">
        <f t="shared" si="19"/>
        <v>31376.22</v>
      </c>
      <c r="F95" s="1"/>
    </row>
    <row r="96" spans="1:11" s="21" customFormat="1" ht="15" customHeight="1" x14ac:dyDescent="0.2">
      <c r="A96" s="19" t="s">
        <v>168</v>
      </c>
      <c r="B96" s="19" t="s">
        <v>169</v>
      </c>
      <c r="C96" s="20">
        <v>2600</v>
      </c>
      <c r="D96" s="20">
        <v>0</v>
      </c>
      <c r="E96" s="20">
        <f t="shared" si="19"/>
        <v>2600</v>
      </c>
      <c r="F96" s="1"/>
    </row>
    <row r="97" spans="1:5" ht="15" customHeight="1" x14ac:dyDescent="0.2">
      <c r="A97" s="10" t="s">
        <v>170</v>
      </c>
      <c r="B97" s="10" t="s">
        <v>171</v>
      </c>
      <c r="C97" s="14">
        <v>43000</v>
      </c>
      <c r="D97" s="14">
        <v>13000</v>
      </c>
      <c r="E97" s="14">
        <f t="shared" si="19"/>
        <v>56000</v>
      </c>
    </row>
    <row r="98" spans="1:5" ht="15" customHeight="1" x14ac:dyDescent="0.2">
      <c r="A98" s="10" t="s">
        <v>172</v>
      </c>
      <c r="B98" s="10" t="s">
        <v>173</v>
      </c>
      <c r="C98" s="14">
        <f t="shared" ref="C98" si="25">SUM(C99:C99)</f>
        <v>245013</v>
      </c>
      <c r="D98" s="14">
        <f>SUM(D99:D99)</f>
        <v>0</v>
      </c>
      <c r="E98" s="14">
        <f t="shared" si="19"/>
        <v>245013</v>
      </c>
    </row>
    <row r="99" spans="1:5" s="21" customFormat="1" ht="15" customHeight="1" x14ac:dyDescent="0.2">
      <c r="A99" s="19" t="s">
        <v>174</v>
      </c>
      <c r="B99" s="19" t="s">
        <v>175</v>
      </c>
      <c r="C99" s="20">
        <v>245013</v>
      </c>
      <c r="D99" s="20">
        <v>0</v>
      </c>
      <c r="E99" s="20">
        <f t="shared" si="19"/>
        <v>245013</v>
      </c>
    </row>
    <row r="100" spans="1:5" ht="15" customHeight="1" x14ac:dyDescent="0.2">
      <c r="A100" s="10" t="s">
        <v>176</v>
      </c>
      <c r="B100" s="10" t="s">
        <v>177</v>
      </c>
      <c r="C100" s="14">
        <f t="shared" ref="C100" si="26">SUM(C101:C101)</f>
        <v>559921.35</v>
      </c>
      <c r="D100" s="14">
        <f>SUM(D101:D101)</f>
        <v>3295</v>
      </c>
      <c r="E100" s="14">
        <f t="shared" si="19"/>
        <v>563216.35</v>
      </c>
    </row>
    <row r="101" spans="1:5" s="21" customFormat="1" ht="15" customHeight="1" x14ac:dyDescent="0.2">
      <c r="A101" s="19" t="s">
        <v>178</v>
      </c>
      <c r="B101" s="19" t="s">
        <v>179</v>
      </c>
      <c r="C101" s="20">
        <v>559921.35</v>
      </c>
      <c r="D101" s="20">
        <v>3295</v>
      </c>
      <c r="E101" s="20">
        <f t="shared" si="19"/>
        <v>563216.35</v>
      </c>
    </row>
    <row r="102" spans="1:5" ht="15" customHeight="1" x14ac:dyDescent="0.2">
      <c r="A102" s="10" t="s">
        <v>180</v>
      </c>
      <c r="B102" s="10" t="s">
        <v>181</v>
      </c>
      <c r="C102" s="14">
        <v>14000</v>
      </c>
      <c r="D102" s="14">
        <v>0</v>
      </c>
      <c r="E102" s="14">
        <f t="shared" si="19"/>
        <v>14000</v>
      </c>
    </row>
    <row r="103" spans="1:5" ht="15" customHeight="1" x14ac:dyDescent="0.2">
      <c r="A103" s="10" t="s">
        <v>182</v>
      </c>
      <c r="B103" s="10" t="s">
        <v>183</v>
      </c>
      <c r="C103" s="14">
        <f t="shared" ref="C103" si="27">SUM(C104:C105)</f>
        <v>346795.19</v>
      </c>
      <c r="D103" s="14">
        <f>SUM(D104:D105)</f>
        <v>-60000</v>
      </c>
      <c r="E103" s="14">
        <f t="shared" si="19"/>
        <v>286795.19</v>
      </c>
    </row>
    <row r="104" spans="1:5" s="21" customFormat="1" ht="15" customHeight="1" x14ac:dyDescent="0.2">
      <c r="A104" s="19" t="s">
        <v>184</v>
      </c>
      <c r="B104" s="19" t="s">
        <v>185</v>
      </c>
      <c r="C104" s="20">
        <v>45825.19</v>
      </c>
      <c r="D104" s="20">
        <v>0</v>
      </c>
      <c r="E104" s="20">
        <f t="shared" si="19"/>
        <v>45825.19</v>
      </c>
    </row>
    <row r="105" spans="1:5" s="21" customFormat="1" ht="15" customHeight="1" thickBot="1" x14ac:dyDescent="0.25">
      <c r="A105" s="19" t="s">
        <v>186</v>
      </c>
      <c r="B105" s="19" t="s">
        <v>187</v>
      </c>
      <c r="C105" s="20">
        <v>300970</v>
      </c>
      <c r="D105" s="20">
        <v>-60000</v>
      </c>
      <c r="E105" s="20">
        <f t="shared" si="19"/>
        <v>240970</v>
      </c>
    </row>
    <row r="106" spans="1:5" ht="15" customHeight="1" thickBot="1" x14ac:dyDescent="0.3">
      <c r="A106" s="4" t="s">
        <v>188</v>
      </c>
      <c r="B106" s="4" t="s">
        <v>189</v>
      </c>
      <c r="C106" s="13">
        <f t="shared" ref="C106" si="28">SUM(C107,C115,C119,C123,C124,C127)</f>
        <v>5098335.91</v>
      </c>
      <c r="D106" s="13">
        <f>SUM(D107,D115,D119,D123,D124,D127)</f>
        <v>10272.32</v>
      </c>
      <c r="E106" s="13">
        <f t="shared" si="19"/>
        <v>5108608.2300000004</v>
      </c>
    </row>
    <row r="107" spans="1:5" ht="15" customHeight="1" x14ac:dyDescent="0.2">
      <c r="A107" s="10" t="s">
        <v>190</v>
      </c>
      <c r="B107" s="10" t="s">
        <v>191</v>
      </c>
      <c r="C107" s="14">
        <f t="shared" ref="C107" si="29">SUM(C108:C114)</f>
        <v>2767083.37</v>
      </c>
      <c r="D107" s="14">
        <f>SUM(D108:D114)</f>
        <v>2642.1</v>
      </c>
      <c r="E107" s="14">
        <f t="shared" si="19"/>
        <v>2769725.47</v>
      </c>
    </row>
    <row r="108" spans="1:5" s="21" customFormat="1" ht="15" customHeight="1" x14ac:dyDescent="0.2">
      <c r="A108" s="19" t="s">
        <v>192</v>
      </c>
      <c r="B108" s="19" t="s">
        <v>193</v>
      </c>
      <c r="C108" s="20">
        <v>579069.30000000005</v>
      </c>
      <c r="D108" s="20">
        <v>490.5</v>
      </c>
      <c r="E108" s="20">
        <f t="shared" si="19"/>
        <v>579559.80000000005</v>
      </c>
    </row>
    <row r="109" spans="1:5" s="21" customFormat="1" ht="15" customHeight="1" x14ac:dyDescent="0.2">
      <c r="A109" s="19" t="s">
        <v>194</v>
      </c>
      <c r="B109" s="19" t="s">
        <v>195</v>
      </c>
      <c r="C109" s="20">
        <v>26573.11</v>
      </c>
      <c r="D109" s="20">
        <v>0</v>
      </c>
      <c r="E109" s="20">
        <f t="shared" si="19"/>
        <v>26573.11</v>
      </c>
    </row>
    <row r="110" spans="1:5" s="21" customFormat="1" ht="15" customHeight="1" x14ac:dyDescent="0.2">
      <c r="A110" s="19" t="s">
        <v>196</v>
      </c>
      <c r="B110" s="19" t="s">
        <v>197</v>
      </c>
      <c r="C110" s="20">
        <v>494105.96</v>
      </c>
      <c r="D110" s="20">
        <v>0</v>
      </c>
      <c r="E110" s="20">
        <f t="shared" si="19"/>
        <v>494105.96</v>
      </c>
    </row>
    <row r="111" spans="1:5" s="21" customFormat="1" ht="15" customHeight="1" x14ac:dyDescent="0.2">
      <c r="A111" s="19" t="s">
        <v>198</v>
      </c>
      <c r="B111" s="19" t="s">
        <v>199</v>
      </c>
      <c r="C111" s="20">
        <v>23226.129999999997</v>
      </c>
      <c r="D111" s="20">
        <v>0</v>
      </c>
      <c r="E111" s="20">
        <f t="shared" si="19"/>
        <v>23226.129999999997</v>
      </c>
    </row>
    <row r="112" spans="1:5" s="21" customFormat="1" ht="15" customHeight="1" x14ac:dyDescent="0.2">
      <c r="A112" s="19" t="s">
        <v>200</v>
      </c>
      <c r="B112" s="19" t="s">
        <v>201</v>
      </c>
      <c r="C112" s="20">
        <v>1444209.32</v>
      </c>
      <c r="D112" s="20">
        <v>2151.6</v>
      </c>
      <c r="E112" s="20">
        <f t="shared" si="19"/>
        <v>1446360.9200000002</v>
      </c>
    </row>
    <row r="113" spans="1:5" s="21" customFormat="1" ht="15" customHeight="1" x14ac:dyDescent="0.2">
      <c r="A113" s="19" t="s">
        <v>202</v>
      </c>
      <c r="B113" s="19" t="s">
        <v>203</v>
      </c>
      <c r="C113" s="20">
        <v>64899.55</v>
      </c>
      <c r="D113" s="20">
        <v>0</v>
      </c>
      <c r="E113" s="20">
        <f t="shared" si="19"/>
        <v>64899.55</v>
      </c>
    </row>
    <row r="114" spans="1:5" s="21" customFormat="1" ht="15" customHeight="1" x14ac:dyDescent="0.2">
      <c r="A114" s="19" t="s">
        <v>204</v>
      </c>
      <c r="B114" s="19" t="s">
        <v>205</v>
      </c>
      <c r="C114" s="20">
        <v>135000</v>
      </c>
      <c r="D114" s="20">
        <v>0</v>
      </c>
      <c r="E114" s="20">
        <f t="shared" si="19"/>
        <v>135000</v>
      </c>
    </row>
    <row r="115" spans="1:5" ht="15" customHeight="1" x14ac:dyDescent="0.2">
      <c r="A115" s="10" t="s">
        <v>206</v>
      </c>
      <c r="B115" s="10" t="s">
        <v>207</v>
      </c>
      <c r="C115" s="14">
        <f t="shared" ref="C115" si="30">SUM(C116:C118)</f>
        <v>1212078.67</v>
      </c>
      <c r="D115" s="14">
        <f>SUM(D116:D118)</f>
        <v>10454.709999999999</v>
      </c>
      <c r="E115" s="14">
        <f t="shared" si="19"/>
        <v>1222533.3799999999</v>
      </c>
    </row>
    <row r="116" spans="1:5" s="21" customFormat="1" ht="15" customHeight="1" x14ac:dyDescent="0.2">
      <c r="A116" s="19" t="s">
        <v>208</v>
      </c>
      <c r="B116" s="19" t="s">
        <v>209</v>
      </c>
      <c r="C116" s="20">
        <v>588753.28</v>
      </c>
      <c r="D116" s="20">
        <v>10454.709999999999</v>
      </c>
      <c r="E116" s="20">
        <f t="shared" si="19"/>
        <v>599207.99</v>
      </c>
    </row>
    <row r="117" spans="1:5" s="21" customFormat="1" ht="15" customHeight="1" x14ac:dyDescent="0.2">
      <c r="A117" s="19" t="s">
        <v>210</v>
      </c>
      <c r="B117" s="19" t="s">
        <v>211</v>
      </c>
      <c r="C117" s="20">
        <v>530325.39</v>
      </c>
      <c r="D117" s="20">
        <v>0</v>
      </c>
      <c r="E117" s="20">
        <f t="shared" si="19"/>
        <v>530325.39</v>
      </c>
    </row>
    <row r="118" spans="1:5" s="21" customFormat="1" ht="15" customHeight="1" x14ac:dyDescent="0.2">
      <c r="A118" s="19" t="s">
        <v>212</v>
      </c>
      <c r="B118" s="19" t="s">
        <v>213</v>
      </c>
      <c r="C118" s="20">
        <v>93000</v>
      </c>
      <c r="D118" s="20">
        <v>0</v>
      </c>
      <c r="E118" s="20">
        <f t="shared" si="19"/>
        <v>93000</v>
      </c>
    </row>
    <row r="119" spans="1:5" ht="15" customHeight="1" x14ac:dyDescent="0.2">
      <c r="A119" s="10" t="s">
        <v>214</v>
      </c>
      <c r="B119" s="10" t="s">
        <v>215</v>
      </c>
      <c r="C119" s="14">
        <f t="shared" ref="C119" si="31">SUM(C120:C122)</f>
        <v>1033062</v>
      </c>
      <c r="D119" s="14">
        <f>SUM(D120:D122)</f>
        <v>-41939.29</v>
      </c>
      <c r="E119" s="14">
        <f t="shared" si="19"/>
        <v>991122.71</v>
      </c>
    </row>
    <row r="120" spans="1:5" s="21" customFormat="1" ht="15" customHeight="1" x14ac:dyDescent="0.2">
      <c r="A120" s="19" t="s">
        <v>216</v>
      </c>
      <c r="B120" s="19" t="s">
        <v>217</v>
      </c>
      <c r="C120" s="20">
        <v>955062</v>
      </c>
      <c r="D120" s="20">
        <v>-41939.29</v>
      </c>
      <c r="E120" s="20">
        <f t="shared" si="19"/>
        <v>913122.71</v>
      </c>
    </row>
    <row r="121" spans="1:5" s="21" customFormat="1" ht="15" customHeight="1" x14ac:dyDescent="0.2">
      <c r="A121" s="19" t="s">
        <v>218</v>
      </c>
      <c r="B121" s="19" t="s">
        <v>219</v>
      </c>
      <c r="C121" s="20">
        <v>55000</v>
      </c>
      <c r="D121" s="20">
        <v>0</v>
      </c>
      <c r="E121" s="20">
        <f t="shared" si="19"/>
        <v>55000</v>
      </c>
    </row>
    <row r="122" spans="1:5" s="21" customFormat="1" ht="15" customHeight="1" x14ac:dyDescent="0.2">
      <c r="A122" s="19" t="s">
        <v>220</v>
      </c>
      <c r="B122" s="19" t="s">
        <v>221</v>
      </c>
      <c r="C122" s="20">
        <v>23000</v>
      </c>
      <c r="D122" s="20">
        <v>0</v>
      </c>
      <c r="E122" s="20">
        <f t="shared" si="19"/>
        <v>23000</v>
      </c>
    </row>
    <row r="123" spans="1:5" ht="15" customHeight="1" x14ac:dyDescent="0.2">
      <c r="A123" s="10" t="s">
        <v>222</v>
      </c>
      <c r="B123" s="10" t="s">
        <v>223</v>
      </c>
      <c r="C123" s="14">
        <v>4000</v>
      </c>
      <c r="D123" s="14">
        <v>4000</v>
      </c>
      <c r="E123" s="14">
        <f t="shared" si="19"/>
        <v>8000</v>
      </c>
    </row>
    <row r="124" spans="1:5" ht="16" customHeight="1" x14ac:dyDescent="0.2">
      <c r="A124" s="10" t="s">
        <v>224</v>
      </c>
      <c r="B124" s="10" t="s">
        <v>225</v>
      </c>
      <c r="C124" s="14">
        <f t="shared" ref="C124" si="32">SUM(C125:C126)</f>
        <v>35395.870000000003</v>
      </c>
      <c r="D124" s="14">
        <f>SUM(D125:D126)</f>
        <v>1121.93</v>
      </c>
      <c r="E124" s="14">
        <f t="shared" si="19"/>
        <v>36517.800000000003</v>
      </c>
    </row>
    <row r="125" spans="1:5" s="21" customFormat="1" ht="15" customHeight="1" x14ac:dyDescent="0.2">
      <c r="A125" s="19" t="s">
        <v>226</v>
      </c>
      <c r="B125" s="19" t="s">
        <v>227</v>
      </c>
      <c r="C125" s="20">
        <v>26788.870000000003</v>
      </c>
      <c r="D125" s="20">
        <v>0</v>
      </c>
      <c r="E125" s="20">
        <f t="shared" si="19"/>
        <v>26788.870000000003</v>
      </c>
    </row>
    <row r="126" spans="1:5" s="21" customFormat="1" ht="15" customHeight="1" x14ac:dyDescent="0.2">
      <c r="A126" s="19" t="s">
        <v>228</v>
      </c>
      <c r="B126" s="19" t="s">
        <v>229</v>
      </c>
      <c r="C126" s="20">
        <v>8607</v>
      </c>
      <c r="D126" s="20">
        <v>1121.93</v>
      </c>
      <c r="E126" s="20">
        <f t="shared" si="19"/>
        <v>9728.93</v>
      </c>
    </row>
    <row r="127" spans="1:5" ht="15" customHeight="1" thickBot="1" x14ac:dyDescent="0.25">
      <c r="A127" s="10" t="s">
        <v>230</v>
      </c>
      <c r="B127" s="10" t="s">
        <v>231</v>
      </c>
      <c r="C127" s="14">
        <v>46716</v>
      </c>
      <c r="D127" s="14">
        <v>33992.870000000003</v>
      </c>
      <c r="E127" s="14">
        <f t="shared" si="19"/>
        <v>80708.87</v>
      </c>
    </row>
    <row r="128" spans="1:5" ht="15" customHeight="1" thickBot="1" x14ac:dyDescent="0.3">
      <c r="A128" s="4" t="s">
        <v>232</v>
      </c>
      <c r="B128" s="4" t="s">
        <v>233</v>
      </c>
      <c r="C128" s="13">
        <f t="shared" ref="C128" si="33">SUM(C129,C130,C131,C132,C133,C134,,C135,C137,C140,C141,C142,C143,C144,C145,C146,C147,C148)</f>
        <v>3436805</v>
      </c>
      <c r="D128" s="13">
        <f>SUM(D129,D130,D131,D132,D133,D134,,D135,D137,D140,D141,D142,D143,D144,D145,D146,D147,D148)</f>
        <v>82207</v>
      </c>
      <c r="E128" s="13">
        <f t="shared" si="19"/>
        <v>3519012</v>
      </c>
    </row>
    <row r="129" spans="1:5" ht="15" customHeight="1" x14ac:dyDescent="0.2">
      <c r="A129" s="10" t="s">
        <v>234</v>
      </c>
      <c r="B129" s="10" t="s">
        <v>235</v>
      </c>
      <c r="C129" s="14">
        <v>68096</v>
      </c>
      <c r="D129" s="14">
        <v>0</v>
      </c>
      <c r="E129" s="14">
        <f t="shared" si="19"/>
        <v>68096</v>
      </c>
    </row>
    <row r="130" spans="1:5" ht="15" customHeight="1" x14ac:dyDescent="0.2">
      <c r="A130" s="10" t="s">
        <v>236</v>
      </c>
      <c r="B130" s="10" t="s">
        <v>237</v>
      </c>
      <c r="C130" s="14">
        <v>10000</v>
      </c>
      <c r="D130" s="14">
        <v>9000</v>
      </c>
      <c r="E130" s="14">
        <f t="shared" si="19"/>
        <v>19000</v>
      </c>
    </row>
    <row r="131" spans="1:5" ht="15" customHeight="1" x14ac:dyDescent="0.2">
      <c r="A131" s="10" t="s">
        <v>238</v>
      </c>
      <c r="B131" s="10" t="s">
        <v>239</v>
      </c>
      <c r="C131" s="14">
        <v>12000</v>
      </c>
      <c r="D131" s="14">
        <v>0</v>
      </c>
      <c r="E131" s="14">
        <f t="shared" si="19"/>
        <v>12000</v>
      </c>
    </row>
    <row r="132" spans="1:5" ht="15" customHeight="1" x14ac:dyDescent="0.2">
      <c r="A132" s="10" t="s">
        <v>240</v>
      </c>
      <c r="B132" s="10" t="s">
        <v>241</v>
      </c>
      <c r="C132" s="14">
        <v>7000</v>
      </c>
      <c r="D132" s="14">
        <v>-7000</v>
      </c>
      <c r="E132" s="14">
        <f t="shared" si="19"/>
        <v>0</v>
      </c>
    </row>
    <row r="133" spans="1:5" ht="15" customHeight="1" x14ac:dyDescent="0.2">
      <c r="A133" s="10" t="s">
        <v>242</v>
      </c>
      <c r="B133" s="10" t="s">
        <v>243</v>
      </c>
      <c r="C133" s="14">
        <v>20000</v>
      </c>
      <c r="D133" s="14">
        <v>-10000</v>
      </c>
      <c r="E133" s="14">
        <f t="shared" si="19"/>
        <v>10000</v>
      </c>
    </row>
    <row r="134" spans="1:5" ht="15" customHeight="1" x14ac:dyDescent="0.2">
      <c r="A134" s="10" t="s">
        <v>244</v>
      </c>
      <c r="B134" s="10" t="s">
        <v>245</v>
      </c>
      <c r="C134" s="14">
        <v>16800</v>
      </c>
      <c r="D134" s="14">
        <v>8500</v>
      </c>
      <c r="E134" s="14">
        <f t="shared" si="19"/>
        <v>25300</v>
      </c>
    </row>
    <row r="135" spans="1:5" ht="15" customHeight="1" x14ac:dyDescent="0.2">
      <c r="A135" s="10" t="s">
        <v>246</v>
      </c>
      <c r="B135" s="10" t="s">
        <v>247</v>
      </c>
      <c r="C135" s="14">
        <f t="shared" ref="C135" si="34">SUM(C136:C136)</f>
        <v>977000</v>
      </c>
      <c r="D135" s="14">
        <f>SUM(D136:D136)</f>
        <v>8000</v>
      </c>
      <c r="E135" s="14">
        <f t="shared" ref="E135:E148" si="35">SUM(C135:D135)</f>
        <v>985000</v>
      </c>
    </row>
    <row r="136" spans="1:5" s="21" customFormat="1" ht="15" customHeight="1" x14ac:dyDescent="0.2">
      <c r="A136" s="19" t="s">
        <v>248</v>
      </c>
      <c r="B136" s="19" t="s">
        <v>249</v>
      </c>
      <c r="C136" s="20">
        <v>977000</v>
      </c>
      <c r="D136" s="20">
        <v>8000</v>
      </c>
      <c r="E136" s="20">
        <f t="shared" si="35"/>
        <v>985000</v>
      </c>
    </row>
    <row r="137" spans="1:5" ht="15" customHeight="1" x14ac:dyDescent="0.2">
      <c r="A137" s="10" t="s">
        <v>250</v>
      </c>
      <c r="B137" s="10" t="s">
        <v>251</v>
      </c>
      <c r="C137" s="14">
        <f t="shared" ref="C137" si="36">SUM(C138:C139)</f>
        <v>61726</v>
      </c>
      <c r="D137" s="14">
        <f>SUM(D138:D139)</f>
        <v>0</v>
      </c>
      <c r="E137" s="14">
        <f t="shared" si="35"/>
        <v>61726</v>
      </c>
    </row>
    <row r="138" spans="1:5" s="27" customFormat="1" ht="15" customHeight="1" x14ac:dyDescent="0.2">
      <c r="A138" s="25" t="s">
        <v>252</v>
      </c>
      <c r="B138" s="25" t="s">
        <v>251</v>
      </c>
      <c r="C138" s="26">
        <v>27750</v>
      </c>
      <c r="D138" s="26">
        <v>0</v>
      </c>
      <c r="E138" s="26">
        <f t="shared" si="35"/>
        <v>27750</v>
      </c>
    </row>
    <row r="139" spans="1:5" s="27" customFormat="1" ht="15" customHeight="1" x14ac:dyDescent="0.2">
      <c r="A139" s="25" t="s">
        <v>253</v>
      </c>
      <c r="B139" s="25" t="s">
        <v>254</v>
      </c>
      <c r="C139" s="26">
        <v>33976</v>
      </c>
      <c r="D139" s="26">
        <v>0</v>
      </c>
      <c r="E139" s="26">
        <f t="shared" si="35"/>
        <v>33976</v>
      </c>
    </row>
    <row r="140" spans="1:5" ht="15" customHeight="1" x14ac:dyDescent="0.2">
      <c r="A140" s="10" t="s">
        <v>255</v>
      </c>
      <c r="B140" s="10" t="s">
        <v>256</v>
      </c>
      <c r="C140" s="14">
        <v>699240</v>
      </c>
      <c r="D140" s="14">
        <v>-45000</v>
      </c>
      <c r="E140" s="14">
        <f t="shared" si="35"/>
        <v>654240</v>
      </c>
    </row>
    <row r="141" spans="1:5" ht="15" customHeight="1" x14ac:dyDescent="0.2">
      <c r="A141" s="10" t="s">
        <v>257</v>
      </c>
      <c r="B141" s="10" t="s">
        <v>258</v>
      </c>
      <c r="C141" s="14">
        <v>119500</v>
      </c>
      <c r="D141" s="14">
        <v>10000</v>
      </c>
      <c r="E141" s="14">
        <f t="shared" si="35"/>
        <v>129500</v>
      </c>
    </row>
    <row r="142" spans="1:5" ht="15" customHeight="1" x14ac:dyDescent="0.2">
      <c r="A142" s="10" t="s">
        <v>259</v>
      </c>
      <c r="B142" s="10" t="s">
        <v>260</v>
      </c>
      <c r="C142" s="14">
        <v>130000</v>
      </c>
      <c r="D142" s="14">
        <v>20000</v>
      </c>
      <c r="E142" s="14">
        <f t="shared" si="35"/>
        <v>150000</v>
      </c>
    </row>
    <row r="143" spans="1:5" ht="15" customHeight="1" x14ac:dyDescent="0.2">
      <c r="A143" s="10" t="s">
        <v>261</v>
      </c>
      <c r="B143" s="10" t="s">
        <v>262</v>
      </c>
      <c r="C143" s="14">
        <v>3000</v>
      </c>
      <c r="D143" s="14">
        <v>-3000</v>
      </c>
      <c r="E143" s="14">
        <f t="shared" si="35"/>
        <v>0</v>
      </c>
    </row>
    <row r="144" spans="1:5" ht="15" customHeight="1" x14ac:dyDescent="0.2">
      <c r="A144" s="10" t="s">
        <v>263</v>
      </c>
      <c r="B144" s="10" t="s">
        <v>264</v>
      </c>
      <c r="C144" s="14">
        <v>68000</v>
      </c>
      <c r="D144" s="14">
        <v>15000</v>
      </c>
      <c r="E144" s="14">
        <f t="shared" si="35"/>
        <v>83000</v>
      </c>
    </row>
    <row r="145" spans="1:5" ht="15" customHeight="1" x14ac:dyDescent="0.2">
      <c r="A145" s="10" t="s">
        <v>265</v>
      </c>
      <c r="B145" s="10" t="s">
        <v>266</v>
      </c>
      <c r="C145" s="14">
        <v>532854.4</v>
      </c>
      <c r="D145" s="14">
        <v>0</v>
      </c>
      <c r="E145" s="14">
        <f t="shared" si="35"/>
        <v>532854.4</v>
      </c>
    </row>
    <row r="146" spans="1:5" ht="15" customHeight="1" x14ac:dyDescent="0.2">
      <c r="A146" s="10" t="s">
        <v>267</v>
      </c>
      <c r="B146" s="10" t="s">
        <v>268</v>
      </c>
      <c r="C146" s="14">
        <v>32200</v>
      </c>
      <c r="D146" s="14">
        <v>68999</v>
      </c>
      <c r="E146" s="14">
        <f t="shared" si="35"/>
        <v>101199</v>
      </c>
    </row>
    <row r="147" spans="1:5" ht="15" customHeight="1" x14ac:dyDescent="0.2">
      <c r="A147" s="10" t="s">
        <v>269</v>
      </c>
      <c r="B147" s="10" t="s">
        <v>270</v>
      </c>
      <c r="C147" s="14">
        <v>5000</v>
      </c>
      <c r="D147" s="14">
        <v>4000</v>
      </c>
      <c r="E147" s="14">
        <f t="shared" si="35"/>
        <v>9000</v>
      </c>
    </row>
    <row r="148" spans="1:5" ht="15" customHeight="1" x14ac:dyDescent="0.2">
      <c r="A148" s="30" t="s">
        <v>271</v>
      </c>
      <c r="B148" s="30" t="s">
        <v>272</v>
      </c>
      <c r="C148" s="31">
        <v>674388.6</v>
      </c>
      <c r="D148" s="31">
        <v>3708</v>
      </c>
      <c r="E148" s="31">
        <f t="shared" si="35"/>
        <v>678096.6</v>
      </c>
    </row>
    <row r="149" spans="1:5" ht="15" customHeight="1" x14ac:dyDescent="0.2">
      <c r="A149" s="32"/>
      <c r="B149" s="33" t="s">
        <v>273</v>
      </c>
      <c r="C149" s="34">
        <f t="shared" ref="C149" si="37">C38+C39-C42+C43</f>
        <v>-4.6566128730773926E-10</v>
      </c>
      <c r="D149" s="34">
        <f>D38+D39-D42+D43</f>
        <v>-2.9103830456733704E-11</v>
      </c>
      <c r="E149" s="34">
        <f>E38+E39-E42+E43</f>
        <v>-4.6566128730773926E-10</v>
      </c>
    </row>
    <row r="150" spans="1:5" ht="15" customHeight="1" x14ac:dyDescent="0.2">
      <c r="A150" s="32"/>
      <c r="B150" s="33" t="s">
        <v>274</v>
      </c>
      <c r="C150" s="35">
        <f t="shared" ref="C150" si="38">-C20+C32+C34+C35+C37+C44</f>
        <v>0</v>
      </c>
      <c r="D150" s="35">
        <f>-D20+D32+D34+D35+D37+D44</f>
        <v>0</v>
      </c>
      <c r="E150" s="35">
        <f>-E20+E32+E34+E35+E37+E44</f>
        <v>0</v>
      </c>
    </row>
  </sheetData>
  <mergeCells count="1"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"/>
  <sheetViews>
    <sheetView zoomScale="80" zoomScaleNormal="80" workbookViewId="0">
      <selection activeCell="K11" sqref="K11"/>
    </sheetView>
  </sheetViews>
  <sheetFormatPr defaultRowHeight="14.5" x14ac:dyDescent="0.35"/>
  <cols>
    <col min="1" max="1" width="66.7265625" customWidth="1"/>
    <col min="2" max="2" width="11.26953125" customWidth="1"/>
    <col min="3" max="3" width="13.54296875" customWidth="1"/>
    <col min="4" max="4" width="11.26953125" bestFit="1" customWidth="1"/>
    <col min="5" max="6" width="9.81640625" bestFit="1" customWidth="1"/>
    <col min="8" max="8" width="9.81640625" bestFit="1" customWidth="1"/>
  </cols>
  <sheetData>
    <row r="1" spans="1:8" ht="18.5" x14ac:dyDescent="0.45">
      <c r="A1" s="133" t="s">
        <v>278</v>
      </c>
      <c r="B1" s="133"/>
      <c r="C1" s="133"/>
      <c r="D1" s="133"/>
      <c r="E1" s="133"/>
      <c r="F1" s="133"/>
      <c r="G1" s="133"/>
    </row>
    <row r="2" spans="1:8" ht="18.5" x14ac:dyDescent="0.45">
      <c r="A2" s="81"/>
      <c r="B2" s="82"/>
      <c r="C2" s="82"/>
      <c r="D2" s="82"/>
      <c r="E2" s="82"/>
      <c r="F2" s="82"/>
      <c r="G2" s="80"/>
    </row>
    <row r="3" spans="1:8" ht="18.5" x14ac:dyDescent="0.45">
      <c r="A3" s="134" t="s">
        <v>279</v>
      </c>
      <c r="B3" s="134"/>
      <c r="C3" s="134"/>
      <c r="D3" s="134"/>
      <c r="E3" s="134"/>
      <c r="F3" s="134"/>
      <c r="G3" s="134"/>
    </row>
    <row r="4" spans="1:8" ht="15.5" x14ac:dyDescent="0.35">
      <c r="A4" s="44"/>
      <c r="B4" s="44"/>
      <c r="C4" s="44"/>
      <c r="D4" s="44"/>
      <c r="E4" s="44"/>
      <c r="F4" s="44"/>
      <c r="G4" s="44"/>
    </row>
    <row r="5" spans="1:8" ht="15.5" x14ac:dyDescent="0.35">
      <c r="A5" s="45" t="s">
        <v>280</v>
      </c>
      <c r="B5" s="44"/>
      <c r="C5" s="44"/>
      <c r="D5" s="44"/>
      <c r="E5" s="44"/>
      <c r="F5" s="44"/>
      <c r="G5" s="44"/>
    </row>
    <row r="6" spans="1:8" ht="15.5" x14ac:dyDescent="0.35">
      <c r="A6" s="44"/>
      <c r="B6" s="44"/>
      <c r="C6" s="44"/>
      <c r="D6" s="44"/>
      <c r="E6" s="44"/>
      <c r="F6" s="44"/>
      <c r="G6" s="44"/>
    </row>
    <row r="7" spans="1:8" ht="14.5" customHeight="1" x14ac:dyDescent="0.35">
      <c r="A7" s="135" t="s">
        <v>281</v>
      </c>
      <c r="B7" s="137" t="s">
        <v>282</v>
      </c>
      <c r="C7" s="139" t="s">
        <v>283</v>
      </c>
      <c r="D7" s="141" t="s">
        <v>284</v>
      </c>
      <c r="E7" s="142"/>
      <c r="F7" s="142"/>
      <c r="G7" s="142"/>
      <c r="H7" s="143"/>
    </row>
    <row r="8" spans="1:8" ht="14.5" customHeight="1" thickBot="1" x14ac:dyDescent="0.4">
      <c r="A8" s="136"/>
      <c r="B8" s="138"/>
      <c r="C8" s="140"/>
      <c r="D8" s="46" t="s">
        <v>285</v>
      </c>
      <c r="E8" s="47" t="s">
        <v>286</v>
      </c>
      <c r="F8" s="46" t="s">
        <v>287</v>
      </c>
      <c r="G8" s="47" t="s">
        <v>288</v>
      </c>
      <c r="H8" s="47" t="s">
        <v>289</v>
      </c>
    </row>
    <row r="9" spans="1:8" x14ac:dyDescent="0.35">
      <c r="A9" s="48" t="s">
        <v>290</v>
      </c>
      <c r="B9" s="49">
        <v>40000</v>
      </c>
      <c r="C9" s="50">
        <v>40000</v>
      </c>
      <c r="D9" s="51">
        <v>40000</v>
      </c>
      <c r="E9" s="49">
        <v>0</v>
      </c>
      <c r="F9" s="49">
        <v>0</v>
      </c>
      <c r="G9" s="49">
        <v>0</v>
      </c>
      <c r="H9" s="50">
        <v>0</v>
      </c>
    </row>
    <row r="10" spans="1:8" x14ac:dyDescent="0.35">
      <c r="A10" s="52" t="s">
        <v>291</v>
      </c>
      <c r="B10" s="53">
        <v>40000</v>
      </c>
      <c r="C10" s="54">
        <v>40000</v>
      </c>
      <c r="D10" s="55">
        <v>40000</v>
      </c>
      <c r="E10" s="53">
        <v>0</v>
      </c>
      <c r="F10" s="53">
        <v>0</v>
      </c>
      <c r="G10" s="53">
        <v>0</v>
      </c>
      <c r="H10" s="54">
        <v>0</v>
      </c>
    </row>
    <row r="11" spans="1:8" x14ac:dyDescent="0.35">
      <c r="A11" s="56" t="s">
        <v>292</v>
      </c>
      <c r="B11" s="57">
        <v>40000</v>
      </c>
      <c r="C11" s="58">
        <v>40000</v>
      </c>
      <c r="D11" s="59">
        <v>40000</v>
      </c>
      <c r="E11" s="57">
        <v>0</v>
      </c>
      <c r="F11" s="57">
        <v>0</v>
      </c>
      <c r="G11" s="57">
        <v>0</v>
      </c>
      <c r="H11" s="58">
        <v>0</v>
      </c>
    </row>
    <row r="12" spans="1:8" x14ac:dyDescent="0.35">
      <c r="A12" s="60" t="s">
        <v>293</v>
      </c>
      <c r="B12" s="61">
        <v>40000</v>
      </c>
      <c r="C12" s="62">
        <v>40000</v>
      </c>
      <c r="D12" s="63">
        <v>40000</v>
      </c>
      <c r="E12" s="61">
        <v>0</v>
      </c>
      <c r="F12" s="61">
        <v>0</v>
      </c>
      <c r="G12" s="61">
        <v>0</v>
      </c>
      <c r="H12" s="62">
        <v>0</v>
      </c>
    </row>
    <row r="13" spans="1:8" x14ac:dyDescent="0.35">
      <c r="A13" s="48" t="s">
        <v>294</v>
      </c>
      <c r="B13" s="49">
        <v>225514.19999999998</v>
      </c>
      <c r="C13" s="50">
        <v>225514.2</v>
      </c>
      <c r="D13" s="51">
        <v>225514.19999999998</v>
      </c>
      <c r="E13" s="49">
        <v>0</v>
      </c>
      <c r="F13" s="49">
        <v>0</v>
      </c>
      <c r="G13" s="49">
        <v>0</v>
      </c>
      <c r="H13" s="50">
        <v>0</v>
      </c>
    </row>
    <row r="14" spans="1:8" x14ac:dyDescent="0.35">
      <c r="A14" s="52" t="s">
        <v>295</v>
      </c>
      <c r="B14" s="53">
        <v>225514.19999999998</v>
      </c>
      <c r="C14" s="54">
        <v>225514.19999999998</v>
      </c>
      <c r="D14" s="55">
        <v>225514.19999999998</v>
      </c>
      <c r="E14" s="53">
        <v>0</v>
      </c>
      <c r="F14" s="53">
        <v>0</v>
      </c>
      <c r="G14" s="53">
        <v>0</v>
      </c>
      <c r="H14" s="54">
        <v>0</v>
      </c>
    </row>
    <row r="15" spans="1:8" x14ac:dyDescent="0.35">
      <c r="A15" s="56" t="s">
        <v>296</v>
      </c>
      <c r="B15" s="57">
        <v>225514.19999999998</v>
      </c>
      <c r="C15" s="58">
        <v>225514.19999999998</v>
      </c>
      <c r="D15" s="59">
        <v>225514.19999999998</v>
      </c>
      <c r="E15" s="57">
        <v>0</v>
      </c>
      <c r="F15" s="57">
        <v>0</v>
      </c>
      <c r="G15" s="57">
        <v>0</v>
      </c>
      <c r="H15" s="58">
        <v>0</v>
      </c>
    </row>
    <row r="16" spans="1:8" x14ac:dyDescent="0.35">
      <c r="A16" s="60" t="s">
        <v>297</v>
      </c>
      <c r="B16" s="61">
        <v>225514.19999999998</v>
      </c>
      <c r="C16" s="62">
        <v>225514.19999999998</v>
      </c>
      <c r="D16" s="63">
        <v>225514.19999999998</v>
      </c>
      <c r="E16" s="61">
        <v>0</v>
      </c>
      <c r="F16" s="61">
        <v>0</v>
      </c>
      <c r="G16" s="61">
        <v>0</v>
      </c>
      <c r="H16" s="62">
        <v>0</v>
      </c>
    </row>
    <row r="17" spans="1:8" x14ac:dyDescent="0.35">
      <c r="A17" s="48" t="s">
        <v>298</v>
      </c>
      <c r="B17" s="49">
        <v>75282</v>
      </c>
      <c r="C17" s="50">
        <v>75282</v>
      </c>
      <c r="D17" s="51">
        <v>0</v>
      </c>
      <c r="E17" s="49">
        <v>37116</v>
      </c>
      <c r="F17" s="49">
        <v>0</v>
      </c>
      <c r="G17" s="49">
        <v>0</v>
      </c>
      <c r="H17" s="50">
        <v>38166</v>
      </c>
    </row>
    <row r="18" spans="1:8" x14ac:dyDescent="0.35">
      <c r="A18" s="52" t="s">
        <v>299</v>
      </c>
      <c r="B18" s="53">
        <v>38166</v>
      </c>
      <c r="C18" s="54">
        <v>38166</v>
      </c>
      <c r="D18" s="55">
        <v>0</v>
      </c>
      <c r="E18" s="53">
        <v>0</v>
      </c>
      <c r="F18" s="53">
        <v>0</v>
      </c>
      <c r="G18" s="53">
        <v>0</v>
      </c>
      <c r="H18" s="54">
        <v>38166</v>
      </c>
    </row>
    <row r="19" spans="1:8" x14ac:dyDescent="0.35">
      <c r="A19" s="56" t="s">
        <v>292</v>
      </c>
      <c r="B19" s="57">
        <v>38166</v>
      </c>
      <c r="C19" s="58">
        <v>38166</v>
      </c>
      <c r="D19" s="59">
        <v>0</v>
      </c>
      <c r="E19" s="57">
        <v>0</v>
      </c>
      <c r="F19" s="57">
        <v>0</v>
      </c>
      <c r="G19" s="57">
        <v>0</v>
      </c>
      <c r="H19" s="58">
        <v>38166</v>
      </c>
    </row>
    <row r="20" spans="1:8" ht="29" x14ac:dyDescent="0.35">
      <c r="A20" s="60" t="s">
        <v>300</v>
      </c>
      <c r="B20" s="61">
        <v>38166</v>
      </c>
      <c r="C20" s="62">
        <v>38166</v>
      </c>
      <c r="D20" s="63">
        <v>0</v>
      </c>
      <c r="E20" s="61">
        <v>0</v>
      </c>
      <c r="F20" s="61">
        <v>0</v>
      </c>
      <c r="G20" s="61">
        <v>0</v>
      </c>
      <c r="H20" s="62">
        <v>38166</v>
      </c>
    </row>
    <row r="21" spans="1:8" x14ac:dyDescent="0.35">
      <c r="A21" s="52" t="s">
        <v>301</v>
      </c>
      <c r="B21" s="53">
        <v>37116</v>
      </c>
      <c r="C21" s="54">
        <v>37116</v>
      </c>
      <c r="D21" s="55">
        <v>0</v>
      </c>
      <c r="E21" s="53">
        <v>37116</v>
      </c>
      <c r="F21" s="53">
        <v>0</v>
      </c>
      <c r="G21" s="53">
        <v>0</v>
      </c>
      <c r="H21" s="54">
        <v>0</v>
      </c>
    </row>
    <row r="22" spans="1:8" x14ac:dyDescent="0.35">
      <c r="A22" s="56" t="s">
        <v>296</v>
      </c>
      <c r="B22" s="57">
        <v>37116</v>
      </c>
      <c r="C22" s="58">
        <v>37116</v>
      </c>
      <c r="D22" s="59">
        <v>0</v>
      </c>
      <c r="E22" s="57">
        <v>37116</v>
      </c>
      <c r="F22" s="57">
        <v>0</v>
      </c>
      <c r="G22" s="57">
        <v>0</v>
      </c>
      <c r="H22" s="58">
        <v>0</v>
      </c>
    </row>
    <row r="23" spans="1:8" x14ac:dyDescent="0.35">
      <c r="A23" s="60" t="s">
        <v>302</v>
      </c>
      <c r="B23" s="61">
        <v>37116</v>
      </c>
      <c r="C23" s="62">
        <v>37116</v>
      </c>
      <c r="D23" s="63">
        <v>0</v>
      </c>
      <c r="E23" s="61">
        <v>37116</v>
      </c>
      <c r="F23" s="61">
        <v>0</v>
      </c>
      <c r="G23" s="61">
        <v>0</v>
      </c>
      <c r="H23" s="62">
        <v>0</v>
      </c>
    </row>
    <row r="24" spans="1:8" x14ac:dyDescent="0.35">
      <c r="A24" s="48" t="s">
        <v>303</v>
      </c>
      <c r="B24" s="49">
        <v>68292</v>
      </c>
      <c r="C24" s="50">
        <v>68292</v>
      </c>
      <c r="D24" s="51">
        <v>64997</v>
      </c>
      <c r="E24" s="49">
        <v>0</v>
      </c>
      <c r="F24" s="49">
        <v>0</v>
      </c>
      <c r="G24" s="49">
        <v>0</v>
      </c>
      <c r="H24" s="50">
        <v>3295</v>
      </c>
    </row>
    <row r="25" spans="1:8" x14ac:dyDescent="0.35">
      <c r="A25" s="52" t="s">
        <v>304</v>
      </c>
      <c r="B25" s="53">
        <v>3295</v>
      </c>
      <c r="C25" s="54">
        <v>3295</v>
      </c>
      <c r="D25" s="55">
        <v>0</v>
      </c>
      <c r="E25" s="53">
        <v>0</v>
      </c>
      <c r="F25" s="53">
        <v>0</v>
      </c>
      <c r="G25" s="53">
        <v>0</v>
      </c>
      <c r="H25" s="54">
        <v>3295</v>
      </c>
    </row>
    <row r="26" spans="1:8" x14ac:dyDescent="0.35">
      <c r="A26" s="56" t="s">
        <v>395</v>
      </c>
      <c r="B26" s="57">
        <v>945</v>
      </c>
      <c r="C26" s="58">
        <v>945</v>
      </c>
      <c r="D26" s="59">
        <v>0</v>
      </c>
      <c r="E26" s="57">
        <v>0</v>
      </c>
      <c r="F26" s="57">
        <v>0</v>
      </c>
      <c r="G26" s="57">
        <v>0</v>
      </c>
      <c r="H26" s="58">
        <v>945</v>
      </c>
    </row>
    <row r="27" spans="1:8" x14ac:dyDescent="0.35">
      <c r="A27" s="60" t="s">
        <v>396</v>
      </c>
      <c r="B27" s="61">
        <v>945</v>
      </c>
      <c r="C27" s="62">
        <v>945</v>
      </c>
      <c r="D27" s="63">
        <v>0</v>
      </c>
      <c r="E27" s="61">
        <v>0</v>
      </c>
      <c r="F27" s="61">
        <v>0</v>
      </c>
      <c r="G27" s="61">
        <v>0</v>
      </c>
      <c r="H27" s="62">
        <v>945</v>
      </c>
    </row>
    <row r="28" spans="1:8" x14ac:dyDescent="0.35">
      <c r="A28" s="56" t="s">
        <v>292</v>
      </c>
      <c r="B28" s="57">
        <v>2350</v>
      </c>
      <c r="C28" s="58">
        <v>2350</v>
      </c>
      <c r="D28" s="59">
        <v>0</v>
      </c>
      <c r="E28" s="57">
        <v>0</v>
      </c>
      <c r="F28" s="57">
        <v>0</v>
      </c>
      <c r="G28" s="57">
        <v>0</v>
      </c>
      <c r="H28" s="58">
        <v>2350</v>
      </c>
    </row>
    <row r="29" spans="1:8" x14ac:dyDescent="0.35">
      <c r="A29" s="60" t="s">
        <v>305</v>
      </c>
      <c r="B29" s="61">
        <v>1700</v>
      </c>
      <c r="C29" s="62">
        <v>1700</v>
      </c>
      <c r="D29" s="63">
        <v>0</v>
      </c>
      <c r="E29" s="61">
        <v>0</v>
      </c>
      <c r="F29" s="61">
        <v>0</v>
      </c>
      <c r="G29" s="61">
        <v>0</v>
      </c>
      <c r="H29" s="62">
        <v>1700</v>
      </c>
    </row>
    <row r="30" spans="1:8" ht="29" x14ac:dyDescent="0.35">
      <c r="A30" s="60" t="s">
        <v>306</v>
      </c>
      <c r="B30" s="61">
        <v>650</v>
      </c>
      <c r="C30" s="62">
        <v>650</v>
      </c>
      <c r="D30" s="63">
        <v>0</v>
      </c>
      <c r="E30" s="61">
        <v>0</v>
      </c>
      <c r="F30" s="61">
        <v>0</v>
      </c>
      <c r="G30" s="61">
        <v>0</v>
      </c>
      <c r="H30" s="62">
        <v>650</v>
      </c>
    </row>
    <row r="31" spans="1:8" x14ac:dyDescent="0.35">
      <c r="A31" s="52" t="s">
        <v>307</v>
      </c>
      <c r="B31" s="53">
        <v>64997</v>
      </c>
      <c r="C31" s="54">
        <v>64997</v>
      </c>
      <c r="D31" s="55">
        <v>64997</v>
      </c>
      <c r="E31" s="53">
        <v>0</v>
      </c>
      <c r="F31" s="53">
        <v>0</v>
      </c>
      <c r="G31" s="53">
        <v>0</v>
      </c>
      <c r="H31" s="54">
        <v>0</v>
      </c>
    </row>
    <row r="32" spans="1:8" x14ac:dyDescent="0.35">
      <c r="A32" s="56" t="s">
        <v>296</v>
      </c>
      <c r="B32" s="57">
        <v>64997</v>
      </c>
      <c r="C32" s="58">
        <v>64997</v>
      </c>
      <c r="D32" s="59">
        <v>64997</v>
      </c>
      <c r="E32" s="57">
        <v>0</v>
      </c>
      <c r="F32" s="57">
        <v>0</v>
      </c>
      <c r="G32" s="57">
        <v>0</v>
      </c>
      <c r="H32" s="58">
        <v>0</v>
      </c>
    </row>
    <row r="33" spans="1:8" x14ac:dyDescent="0.35">
      <c r="A33" s="60" t="s">
        <v>308</v>
      </c>
      <c r="B33" s="61">
        <v>29997</v>
      </c>
      <c r="C33" s="62">
        <v>29997</v>
      </c>
      <c r="D33" s="63">
        <v>29997</v>
      </c>
      <c r="E33" s="61">
        <v>0</v>
      </c>
      <c r="F33" s="61">
        <v>0</v>
      </c>
      <c r="G33" s="61">
        <v>0</v>
      </c>
      <c r="H33" s="62">
        <v>0</v>
      </c>
    </row>
    <row r="34" spans="1:8" ht="29" x14ac:dyDescent="0.35">
      <c r="A34" s="60" t="s">
        <v>309</v>
      </c>
      <c r="B34" s="61">
        <v>35000</v>
      </c>
      <c r="C34" s="62">
        <v>35000</v>
      </c>
      <c r="D34" s="63">
        <v>35000</v>
      </c>
      <c r="E34" s="61">
        <v>0</v>
      </c>
      <c r="F34" s="61">
        <v>0</v>
      </c>
      <c r="G34" s="61">
        <v>0</v>
      </c>
      <c r="H34" s="62">
        <v>0</v>
      </c>
    </row>
    <row r="35" spans="1:8" x14ac:dyDescent="0.35">
      <c r="A35" s="48" t="s">
        <v>310</v>
      </c>
      <c r="B35" s="49">
        <v>58272.32</v>
      </c>
      <c r="C35" s="50">
        <v>58272.32</v>
      </c>
      <c r="D35" s="51">
        <v>0</v>
      </c>
      <c r="E35" s="49">
        <v>0</v>
      </c>
      <c r="F35" s="49">
        <v>0</v>
      </c>
      <c r="G35" s="49">
        <v>214.07999999999998</v>
      </c>
      <c r="H35" s="50">
        <v>58058.239999999998</v>
      </c>
    </row>
    <row r="36" spans="1:8" x14ac:dyDescent="0.35">
      <c r="A36" s="52" t="s">
        <v>311</v>
      </c>
      <c r="B36" s="53">
        <v>490.5</v>
      </c>
      <c r="C36" s="54">
        <v>490.5</v>
      </c>
      <c r="D36" s="55">
        <v>0</v>
      </c>
      <c r="E36" s="53">
        <v>0</v>
      </c>
      <c r="F36" s="53">
        <v>0</v>
      </c>
      <c r="G36" s="53">
        <v>0</v>
      </c>
      <c r="H36" s="54">
        <v>490.5</v>
      </c>
    </row>
    <row r="37" spans="1:8" x14ac:dyDescent="0.35">
      <c r="A37" s="56" t="s">
        <v>292</v>
      </c>
      <c r="B37" s="57">
        <v>490.5</v>
      </c>
      <c r="C37" s="58">
        <v>490.5</v>
      </c>
      <c r="D37" s="59">
        <v>0</v>
      </c>
      <c r="E37" s="57">
        <v>0</v>
      </c>
      <c r="F37" s="57">
        <v>0</v>
      </c>
      <c r="G37" s="57">
        <v>0</v>
      </c>
      <c r="H37" s="58">
        <v>490.5</v>
      </c>
    </row>
    <row r="38" spans="1:8" x14ac:dyDescent="0.35">
      <c r="A38" s="60" t="s">
        <v>312</v>
      </c>
      <c r="B38" s="61">
        <v>211.2</v>
      </c>
      <c r="C38" s="62">
        <v>211.2</v>
      </c>
      <c r="D38" s="63">
        <v>0</v>
      </c>
      <c r="E38" s="61">
        <v>0</v>
      </c>
      <c r="F38" s="61">
        <v>0</v>
      </c>
      <c r="G38" s="61">
        <v>0</v>
      </c>
      <c r="H38" s="62">
        <v>211.2</v>
      </c>
    </row>
    <row r="39" spans="1:8" x14ac:dyDescent="0.35">
      <c r="A39" s="60" t="s">
        <v>313</v>
      </c>
      <c r="B39" s="61">
        <v>279.3</v>
      </c>
      <c r="C39" s="62">
        <v>279.3</v>
      </c>
      <c r="D39" s="63">
        <v>0</v>
      </c>
      <c r="E39" s="61">
        <v>0</v>
      </c>
      <c r="F39" s="61">
        <v>0</v>
      </c>
      <c r="G39" s="61">
        <v>0</v>
      </c>
      <c r="H39" s="62">
        <v>279.3</v>
      </c>
    </row>
    <row r="40" spans="1:8" x14ac:dyDescent="0.35">
      <c r="A40" s="52" t="s">
        <v>314</v>
      </c>
      <c r="B40" s="53">
        <v>2151.6</v>
      </c>
      <c r="C40" s="54">
        <v>2151.6</v>
      </c>
      <c r="D40" s="55">
        <v>0</v>
      </c>
      <c r="E40" s="53">
        <v>0</v>
      </c>
      <c r="F40" s="53">
        <v>0</v>
      </c>
      <c r="G40" s="53">
        <v>214.07999999999998</v>
      </c>
      <c r="H40" s="54">
        <v>1937.52</v>
      </c>
    </row>
    <row r="41" spans="1:8" x14ac:dyDescent="0.35">
      <c r="A41" s="56" t="s">
        <v>397</v>
      </c>
      <c r="B41" s="57">
        <v>1140.8</v>
      </c>
      <c r="C41" s="58">
        <v>1140.8</v>
      </c>
      <c r="D41" s="59">
        <v>0</v>
      </c>
      <c r="E41" s="57">
        <v>0</v>
      </c>
      <c r="F41" s="57">
        <v>0</v>
      </c>
      <c r="G41" s="57">
        <v>0</v>
      </c>
      <c r="H41" s="58">
        <v>1140.8</v>
      </c>
    </row>
    <row r="42" spans="1:8" x14ac:dyDescent="0.35">
      <c r="A42" s="60" t="s">
        <v>398</v>
      </c>
      <c r="B42" s="61">
        <v>1140.8</v>
      </c>
      <c r="C42" s="62">
        <v>1140.8</v>
      </c>
      <c r="D42" s="63">
        <v>0</v>
      </c>
      <c r="E42" s="61">
        <v>0</v>
      </c>
      <c r="F42" s="61">
        <v>0</v>
      </c>
      <c r="G42" s="61">
        <v>0</v>
      </c>
      <c r="H42" s="62">
        <v>1140.8</v>
      </c>
    </row>
    <row r="43" spans="1:8" x14ac:dyDescent="0.35">
      <c r="A43" s="56" t="s">
        <v>292</v>
      </c>
      <c r="B43" s="57">
        <v>1010.8000000000001</v>
      </c>
      <c r="C43" s="58">
        <v>1010.8</v>
      </c>
      <c r="D43" s="59">
        <v>0</v>
      </c>
      <c r="E43" s="57">
        <v>0</v>
      </c>
      <c r="F43" s="57">
        <v>0</v>
      </c>
      <c r="G43" s="57">
        <v>214.07999999999998</v>
      </c>
      <c r="H43" s="58">
        <v>796.72</v>
      </c>
    </row>
    <row r="44" spans="1:8" x14ac:dyDescent="0.35">
      <c r="A44" s="60" t="s">
        <v>312</v>
      </c>
      <c r="B44" s="61">
        <v>364.54</v>
      </c>
      <c r="C44" s="62">
        <v>364.54</v>
      </c>
      <c r="D44" s="63">
        <v>0</v>
      </c>
      <c r="E44" s="61">
        <v>0</v>
      </c>
      <c r="F44" s="61">
        <v>0</v>
      </c>
      <c r="G44" s="61">
        <v>0</v>
      </c>
      <c r="H44" s="62">
        <v>364.54</v>
      </c>
    </row>
    <row r="45" spans="1:8" x14ac:dyDescent="0.35">
      <c r="A45" s="60" t="s">
        <v>313</v>
      </c>
      <c r="B45" s="61">
        <v>432.18</v>
      </c>
      <c r="C45" s="62">
        <v>432.18</v>
      </c>
      <c r="D45" s="63">
        <v>0</v>
      </c>
      <c r="E45" s="61">
        <v>0</v>
      </c>
      <c r="F45" s="61">
        <v>0</v>
      </c>
      <c r="G45" s="61">
        <v>0</v>
      </c>
      <c r="H45" s="62">
        <v>432.18</v>
      </c>
    </row>
    <row r="46" spans="1:8" x14ac:dyDescent="0.35">
      <c r="A46" s="60" t="s">
        <v>315</v>
      </c>
      <c r="B46" s="61">
        <v>214.08</v>
      </c>
      <c r="C46" s="62">
        <v>214.07999999999998</v>
      </c>
      <c r="D46" s="63">
        <v>0</v>
      </c>
      <c r="E46" s="61">
        <v>0</v>
      </c>
      <c r="F46" s="61">
        <v>0</v>
      </c>
      <c r="G46" s="61">
        <v>214.07999999999998</v>
      </c>
      <c r="H46" s="62">
        <v>0</v>
      </c>
    </row>
    <row r="47" spans="1:8" x14ac:dyDescent="0.35">
      <c r="A47" s="52" t="s">
        <v>316</v>
      </c>
      <c r="B47" s="53">
        <v>10454.709999999999</v>
      </c>
      <c r="C47" s="54">
        <v>10454.709999999999</v>
      </c>
      <c r="D47" s="55">
        <v>0</v>
      </c>
      <c r="E47" s="53">
        <v>0</v>
      </c>
      <c r="F47" s="53">
        <v>0</v>
      </c>
      <c r="G47" s="53">
        <v>0</v>
      </c>
      <c r="H47" s="54">
        <v>10454.709999999999</v>
      </c>
    </row>
    <row r="48" spans="1:8" x14ac:dyDescent="0.35">
      <c r="A48" s="56" t="s">
        <v>292</v>
      </c>
      <c r="B48" s="57">
        <v>10379.709999999999</v>
      </c>
      <c r="C48" s="58">
        <v>10379.709999999999</v>
      </c>
      <c r="D48" s="59">
        <v>0</v>
      </c>
      <c r="E48" s="57">
        <v>0</v>
      </c>
      <c r="F48" s="57">
        <v>0</v>
      </c>
      <c r="G48" s="57">
        <v>0</v>
      </c>
      <c r="H48" s="58">
        <v>10379.709999999999</v>
      </c>
    </row>
    <row r="49" spans="1:8" ht="29" x14ac:dyDescent="0.35">
      <c r="A49" s="60" t="s">
        <v>317</v>
      </c>
      <c r="B49" s="61">
        <v>9355.7099999999991</v>
      </c>
      <c r="C49" s="62">
        <v>9355.7099999999991</v>
      </c>
      <c r="D49" s="63">
        <v>0</v>
      </c>
      <c r="E49" s="61">
        <v>0</v>
      </c>
      <c r="F49" s="61">
        <v>0</v>
      </c>
      <c r="G49" s="61">
        <v>0</v>
      </c>
      <c r="H49" s="62">
        <v>9355.7099999999991</v>
      </c>
    </row>
    <row r="50" spans="1:8" x14ac:dyDescent="0.35">
      <c r="A50" s="60" t="s">
        <v>318</v>
      </c>
      <c r="B50" s="61">
        <v>524</v>
      </c>
      <c r="C50" s="62">
        <v>524</v>
      </c>
      <c r="D50" s="63">
        <v>0</v>
      </c>
      <c r="E50" s="61">
        <v>0</v>
      </c>
      <c r="F50" s="61">
        <v>0</v>
      </c>
      <c r="G50" s="61">
        <v>0</v>
      </c>
      <c r="H50" s="62">
        <v>524</v>
      </c>
    </row>
    <row r="51" spans="1:8" x14ac:dyDescent="0.35">
      <c r="A51" s="60" t="s">
        <v>319</v>
      </c>
      <c r="B51" s="61">
        <v>500</v>
      </c>
      <c r="C51" s="62">
        <v>500</v>
      </c>
      <c r="D51" s="63">
        <v>0</v>
      </c>
      <c r="E51" s="61">
        <v>0</v>
      </c>
      <c r="F51" s="61">
        <v>0</v>
      </c>
      <c r="G51" s="61">
        <v>0</v>
      </c>
      <c r="H51" s="62">
        <v>500</v>
      </c>
    </row>
    <row r="52" spans="1:8" x14ac:dyDescent="0.35">
      <c r="A52" s="56" t="s">
        <v>320</v>
      </c>
      <c r="B52" s="57">
        <v>75</v>
      </c>
      <c r="C52" s="58">
        <v>75</v>
      </c>
      <c r="D52" s="59">
        <v>0</v>
      </c>
      <c r="E52" s="57">
        <v>0</v>
      </c>
      <c r="F52" s="57">
        <v>0</v>
      </c>
      <c r="G52" s="57">
        <v>0</v>
      </c>
      <c r="H52" s="58">
        <v>75</v>
      </c>
    </row>
    <row r="53" spans="1:8" x14ac:dyDescent="0.35">
      <c r="A53" s="60" t="s">
        <v>321</v>
      </c>
      <c r="B53" s="61">
        <v>75</v>
      </c>
      <c r="C53" s="62">
        <v>75</v>
      </c>
      <c r="D53" s="63">
        <v>0</v>
      </c>
      <c r="E53" s="61">
        <v>0</v>
      </c>
      <c r="F53" s="61">
        <v>0</v>
      </c>
      <c r="G53" s="61">
        <v>0</v>
      </c>
      <c r="H53" s="62">
        <v>75</v>
      </c>
    </row>
    <row r="54" spans="1:8" x14ac:dyDescent="0.35">
      <c r="A54" s="52" t="s">
        <v>322</v>
      </c>
      <c r="B54" s="53">
        <v>10060.709999999999</v>
      </c>
      <c r="C54" s="54">
        <v>10060.709999999999</v>
      </c>
      <c r="D54" s="55">
        <v>0</v>
      </c>
      <c r="E54" s="53">
        <v>0</v>
      </c>
      <c r="F54" s="53">
        <v>0</v>
      </c>
      <c r="G54" s="53">
        <v>0</v>
      </c>
      <c r="H54" s="54">
        <v>10060.709999999999</v>
      </c>
    </row>
    <row r="55" spans="1:8" x14ac:dyDescent="0.35">
      <c r="A55" s="56" t="s">
        <v>292</v>
      </c>
      <c r="B55" s="57">
        <v>10060.709999999999</v>
      </c>
      <c r="C55" s="58">
        <v>10060.709999999999</v>
      </c>
      <c r="D55" s="59">
        <v>0</v>
      </c>
      <c r="E55" s="57">
        <v>0</v>
      </c>
      <c r="F55" s="57">
        <v>0</v>
      </c>
      <c r="G55" s="57">
        <v>0</v>
      </c>
      <c r="H55" s="58">
        <v>10060.709999999999</v>
      </c>
    </row>
    <row r="56" spans="1:8" ht="29" x14ac:dyDescent="0.35">
      <c r="A56" s="60" t="s">
        <v>317</v>
      </c>
      <c r="B56" s="61">
        <v>10060.709999999999</v>
      </c>
      <c r="C56" s="62">
        <v>10060.709999999999</v>
      </c>
      <c r="D56" s="63">
        <v>0</v>
      </c>
      <c r="E56" s="61">
        <v>0</v>
      </c>
      <c r="F56" s="61">
        <v>0</v>
      </c>
      <c r="G56" s="61">
        <v>0</v>
      </c>
      <c r="H56" s="62">
        <v>10060.709999999999</v>
      </c>
    </row>
    <row r="57" spans="1:8" x14ac:dyDescent="0.35">
      <c r="A57" s="52" t="s">
        <v>323</v>
      </c>
      <c r="B57" s="53">
        <v>1121.93</v>
      </c>
      <c r="C57" s="54">
        <v>1121.93</v>
      </c>
      <c r="D57" s="55">
        <v>0</v>
      </c>
      <c r="E57" s="53">
        <v>0</v>
      </c>
      <c r="F57" s="53">
        <v>0</v>
      </c>
      <c r="G57" s="53">
        <v>0</v>
      </c>
      <c r="H57" s="54">
        <v>1121.93</v>
      </c>
    </row>
    <row r="58" spans="1:8" x14ac:dyDescent="0.35">
      <c r="A58" s="56" t="s">
        <v>292</v>
      </c>
      <c r="B58" s="57">
        <v>1121.93</v>
      </c>
      <c r="C58" s="58">
        <v>1121.93</v>
      </c>
      <c r="D58" s="59">
        <v>0</v>
      </c>
      <c r="E58" s="57">
        <v>0</v>
      </c>
      <c r="F58" s="57">
        <v>0</v>
      </c>
      <c r="G58" s="57">
        <v>0</v>
      </c>
      <c r="H58" s="58">
        <v>1121.93</v>
      </c>
    </row>
    <row r="59" spans="1:8" x14ac:dyDescent="0.35">
      <c r="A59" s="60" t="s">
        <v>312</v>
      </c>
      <c r="B59" s="61">
        <v>422.84</v>
      </c>
      <c r="C59" s="62">
        <v>422.84</v>
      </c>
      <c r="D59" s="63">
        <v>0</v>
      </c>
      <c r="E59" s="61">
        <v>0</v>
      </c>
      <c r="F59" s="61">
        <v>0</v>
      </c>
      <c r="G59" s="61">
        <v>0</v>
      </c>
      <c r="H59" s="62">
        <v>422.84</v>
      </c>
    </row>
    <row r="60" spans="1:8" x14ac:dyDescent="0.35">
      <c r="A60" s="60" t="s">
        <v>313</v>
      </c>
      <c r="B60" s="61">
        <v>699.09</v>
      </c>
      <c r="C60" s="62">
        <v>699.09</v>
      </c>
      <c r="D60" s="63">
        <v>0</v>
      </c>
      <c r="E60" s="61">
        <v>0</v>
      </c>
      <c r="F60" s="61">
        <v>0</v>
      </c>
      <c r="G60" s="61">
        <v>0</v>
      </c>
      <c r="H60" s="62">
        <v>699.09</v>
      </c>
    </row>
    <row r="61" spans="1:8" x14ac:dyDescent="0.35">
      <c r="A61" s="52" t="s">
        <v>324</v>
      </c>
      <c r="B61" s="53">
        <v>33992.870000000003</v>
      </c>
      <c r="C61" s="54">
        <v>33992.870000000003</v>
      </c>
      <c r="D61" s="55">
        <v>0</v>
      </c>
      <c r="E61" s="53">
        <v>0</v>
      </c>
      <c r="F61" s="53">
        <v>0</v>
      </c>
      <c r="G61" s="53">
        <v>0</v>
      </c>
      <c r="H61" s="54">
        <v>33992.870000000003</v>
      </c>
    </row>
    <row r="62" spans="1:8" x14ac:dyDescent="0.35">
      <c r="A62" s="56" t="s">
        <v>292</v>
      </c>
      <c r="B62" s="57">
        <v>33992.870000000003</v>
      </c>
      <c r="C62" s="58">
        <v>33992.870000000003</v>
      </c>
      <c r="D62" s="59">
        <v>0</v>
      </c>
      <c r="E62" s="57">
        <v>0</v>
      </c>
      <c r="F62" s="57">
        <v>0</v>
      </c>
      <c r="G62" s="57">
        <v>0</v>
      </c>
      <c r="H62" s="58">
        <v>33992.870000000003</v>
      </c>
    </row>
    <row r="63" spans="1:8" ht="29" x14ac:dyDescent="0.35">
      <c r="A63" s="60" t="s">
        <v>317</v>
      </c>
      <c r="B63" s="61">
        <v>33992.870000000003</v>
      </c>
      <c r="C63" s="62">
        <v>33992.870000000003</v>
      </c>
      <c r="D63" s="63">
        <v>0</v>
      </c>
      <c r="E63" s="61">
        <v>0</v>
      </c>
      <c r="F63" s="61">
        <v>0</v>
      </c>
      <c r="G63" s="61">
        <v>0</v>
      </c>
      <c r="H63" s="62">
        <v>33992.870000000003</v>
      </c>
    </row>
    <row r="64" spans="1:8" x14ac:dyDescent="0.35">
      <c r="A64" s="48" t="s">
        <v>325</v>
      </c>
      <c r="B64" s="49">
        <v>58707</v>
      </c>
      <c r="C64" s="50">
        <v>58707</v>
      </c>
      <c r="D64" s="51">
        <v>0</v>
      </c>
      <c r="E64" s="49">
        <v>0</v>
      </c>
      <c r="F64" s="49">
        <v>54999</v>
      </c>
      <c r="G64" s="49">
        <v>3708</v>
      </c>
      <c r="H64" s="50">
        <v>0</v>
      </c>
    </row>
    <row r="65" spans="1:8" x14ac:dyDescent="0.35">
      <c r="A65" s="52" t="s">
        <v>326</v>
      </c>
      <c r="B65" s="53">
        <v>54999</v>
      </c>
      <c r="C65" s="54">
        <v>54999</v>
      </c>
      <c r="D65" s="55">
        <v>0</v>
      </c>
      <c r="E65" s="53">
        <v>0</v>
      </c>
      <c r="F65" s="53">
        <v>54999</v>
      </c>
      <c r="G65" s="53">
        <v>0</v>
      </c>
      <c r="H65" s="54">
        <v>0</v>
      </c>
    </row>
    <row r="66" spans="1:8" x14ac:dyDescent="0.35">
      <c r="A66" s="56" t="s">
        <v>292</v>
      </c>
      <c r="B66" s="57">
        <v>54999</v>
      </c>
      <c r="C66" s="58">
        <v>54999</v>
      </c>
      <c r="D66" s="59">
        <v>0</v>
      </c>
      <c r="E66" s="57">
        <v>0</v>
      </c>
      <c r="F66" s="57">
        <v>54999</v>
      </c>
      <c r="G66" s="57">
        <v>0</v>
      </c>
      <c r="H66" s="58">
        <v>0</v>
      </c>
    </row>
    <row r="67" spans="1:8" x14ac:dyDescent="0.35">
      <c r="A67" s="60" t="s">
        <v>327</v>
      </c>
      <c r="B67" s="61">
        <v>54999</v>
      </c>
      <c r="C67" s="62">
        <v>54999</v>
      </c>
      <c r="D67" s="63">
        <v>0</v>
      </c>
      <c r="E67" s="61">
        <v>0</v>
      </c>
      <c r="F67" s="61">
        <v>54999</v>
      </c>
      <c r="G67" s="61">
        <v>0</v>
      </c>
      <c r="H67" s="62">
        <v>0</v>
      </c>
    </row>
    <row r="68" spans="1:8" x14ac:dyDescent="0.35">
      <c r="A68" s="52" t="s">
        <v>328</v>
      </c>
      <c r="B68" s="53">
        <v>3708</v>
      </c>
      <c r="C68" s="54">
        <v>3708</v>
      </c>
      <c r="D68" s="55">
        <v>0</v>
      </c>
      <c r="E68" s="53">
        <v>0</v>
      </c>
      <c r="F68" s="53">
        <v>0</v>
      </c>
      <c r="G68" s="53">
        <v>3708</v>
      </c>
      <c r="H68" s="54">
        <v>0</v>
      </c>
    </row>
    <row r="69" spans="1:8" x14ac:dyDescent="0.35">
      <c r="A69" s="56" t="s">
        <v>329</v>
      </c>
      <c r="B69" s="57">
        <v>3708</v>
      </c>
      <c r="C69" s="58">
        <v>3708</v>
      </c>
      <c r="D69" s="59">
        <v>0</v>
      </c>
      <c r="E69" s="57">
        <v>0</v>
      </c>
      <c r="F69" s="57">
        <v>0</v>
      </c>
      <c r="G69" s="57">
        <v>3708</v>
      </c>
      <c r="H69" s="58">
        <v>0</v>
      </c>
    </row>
    <row r="70" spans="1:8" ht="15" thickBot="1" x14ac:dyDescent="0.4">
      <c r="A70" s="64" t="s">
        <v>330</v>
      </c>
      <c r="B70" s="65">
        <v>3708</v>
      </c>
      <c r="C70" s="66">
        <v>3708</v>
      </c>
      <c r="D70" s="67">
        <v>0</v>
      </c>
      <c r="E70" s="65">
        <v>0</v>
      </c>
      <c r="F70" s="65">
        <v>0</v>
      </c>
      <c r="G70" s="65">
        <v>3708</v>
      </c>
      <c r="H70" s="66">
        <v>0</v>
      </c>
    </row>
    <row r="71" spans="1:8" x14ac:dyDescent="0.35">
      <c r="A71" s="68" t="s">
        <v>331</v>
      </c>
      <c r="B71" s="69">
        <f>SUM(B9,B13,B17,B24,B35,B64)</f>
        <v>526067.52</v>
      </c>
      <c r="C71" s="70">
        <f>SUM(C9,C13,C17,C24,C35,C64)</f>
        <v>526067.52</v>
      </c>
      <c r="D71" s="71">
        <f t="shared" ref="D71:H71" si="0">SUM(D9,D13,D17,D24,D35,D64)</f>
        <v>330511.19999999995</v>
      </c>
      <c r="E71" s="69">
        <f t="shared" si="0"/>
        <v>37116</v>
      </c>
      <c r="F71" s="69">
        <f t="shared" si="0"/>
        <v>54999</v>
      </c>
      <c r="G71" s="69">
        <f t="shared" si="0"/>
        <v>3922.08</v>
      </c>
      <c r="H71" s="69">
        <f t="shared" si="0"/>
        <v>99519.239999999991</v>
      </c>
    </row>
    <row r="75" spans="1:8" x14ac:dyDescent="0.35">
      <c r="A75" s="72" t="s">
        <v>332</v>
      </c>
      <c r="B75" s="73"/>
    </row>
    <row r="76" spans="1:8" x14ac:dyDescent="0.35">
      <c r="B76" s="73"/>
    </row>
    <row r="77" spans="1:8" x14ac:dyDescent="0.35">
      <c r="A77" s="74" t="s">
        <v>333</v>
      </c>
      <c r="B77" s="75" t="s">
        <v>334</v>
      </c>
    </row>
    <row r="78" spans="1:8" x14ac:dyDescent="0.35">
      <c r="A78" s="76" t="s">
        <v>397</v>
      </c>
      <c r="B78" s="73">
        <v>1140.8</v>
      </c>
    </row>
    <row r="79" spans="1:8" x14ac:dyDescent="0.35">
      <c r="A79" s="76" t="s">
        <v>395</v>
      </c>
      <c r="B79" s="73">
        <v>945</v>
      </c>
    </row>
    <row r="80" spans="1:8" x14ac:dyDescent="0.35">
      <c r="A80" s="76" t="s">
        <v>329</v>
      </c>
      <c r="B80" s="73">
        <v>3708</v>
      </c>
    </row>
    <row r="81" spans="1:2" x14ac:dyDescent="0.35">
      <c r="A81" s="76" t="s">
        <v>292</v>
      </c>
      <c r="B81" s="73">
        <v>192571.51999999999</v>
      </c>
    </row>
    <row r="82" spans="1:2" x14ac:dyDescent="0.35">
      <c r="A82" s="76" t="s">
        <v>296</v>
      </c>
      <c r="B82" s="73">
        <v>327627.19999999995</v>
      </c>
    </row>
    <row r="83" spans="1:2" x14ac:dyDescent="0.35">
      <c r="A83" s="76" t="s">
        <v>320</v>
      </c>
      <c r="B83" s="73">
        <v>75</v>
      </c>
    </row>
    <row r="84" spans="1:2" x14ac:dyDescent="0.35">
      <c r="A84" s="77" t="s">
        <v>331</v>
      </c>
      <c r="B84" s="78">
        <f>SUM(B78:B83)</f>
        <v>526067.5199999999</v>
      </c>
    </row>
  </sheetData>
  <mergeCells count="6">
    <mergeCell ref="A1:G1"/>
    <mergeCell ref="A3:G3"/>
    <mergeCell ref="A7:A8"/>
    <mergeCell ref="B7:B8"/>
    <mergeCell ref="C7:C8"/>
    <mergeCell ref="D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3"/>
  <sheetViews>
    <sheetView zoomScale="80" zoomScaleNormal="80" workbookViewId="0">
      <selection activeCell="B3" sqref="B3:E3"/>
    </sheetView>
  </sheetViews>
  <sheetFormatPr defaultRowHeight="14.5" x14ac:dyDescent="0.35"/>
  <cols>
    <col min="1" max="1" width="7.1796875" customWidth="1"/>
    <col min="2" max="2" width="31.81640625" style="43" customWidth="1"/>
    <col min="3" max="3" width="52.54296875" customWidth="1"/>
    <col min="4" max="4" width="11.81640625" bestFit="1" customWidth="1"/>
    <col min="5" max="5" width="5.453125" customWidth="1"/>
    <col min="6" max="6" width="11.54296875" customWidth="1"/>
    <col min="7" max="7" width="9.453125" bestFit="1" customWidth="1"/>
    <col min="8" max="8" width="9.54296875" bestFit="1" customWidth="1"/>
    <col min="9" max="9" width="15.81640625" customWidth="1"/>
    <col min="10" max="10" width="12.1796875" customWidth="1"/>
    <col min="11" max="11" width="10.54296875" customWidth="1"/>
    <col min="12" max="12" width="11.81640625" customWidth="1"/>
    <col min="13" max="13" width="10.54296875" customWidth="1"/>
    <col min="14" max="14" width="9.81640625" customWidth="1"/>
    <col min="15" max="15" width="10.453125" bestFit="1" customWidth="1"/>
    <col min="16" max="16" width="11.1796875" bestFit="1" customWidth="1"/>
    <col min="17" max="17" width="10.1796875" bestFit="1" customWidth="1"/>
    <col min="18" max="18" width="11.1796875" customWidth="1"/>
    <col min="19" max="19" width="9.453125" bestFit="1" customWidth="1"/>
  </cols>
  <sheetData>
    <row r="1" spans="2:12" ht="18.5" x14ac:dyDescent="0.45">
      <c r="B1" s="133" t="s">
        <v>278</v>
      </c>
      <c r="C1" s="133"/>
      <c r="D1" s="133"/>
      <c r="E1" s="133"/>
      <c r="F1" s="79"/>
      <c r="G1" s="79"/>
      <c r="H1" s="79"/>
      <c r="I1" s="79"/>
      <c r="J1" s="79"/>
      <c r="K1" s="79"/>
      <c r="L1" s="79"/>
    </row>
    <row r="2" spans="2:12" ht="8.5" customHeight="1" x14ac:dyDescent="0.45">
      <c r="B2" s="80"/>
      <c r="C2" s="81"/>
      <c r="D2" s="82"/>
      <c r="E2" s="82"/>
      <c r="F2" s="42"/>
      <c r="G2" s="42"/>
      <c r="H2" s="42"/>
      <c r="I2" s="83"/>
      <c r="J2" s="83"/>
      <c r="K2" s="83"/>
      <c r="L2" s="42"/>
    </row>
    <row r="3" spans="2:12" ht="18.5" x14ac:dyDescent="0.45">
      <c r="B3" s="134" t="s">
        <v>335</v>
      </c>
      <c r="C3" s="134"/>
      <c r="D3" s="134"/>
      <c r="E3" s="134"/>
      <c r="F3" s="84"/>
      <c r="G3" s="84"/>
      <c r="H3" s="84"/>
      <c r="I3" s="84"/>
      <c r="J3" s="84"/>
      <c r="K3" s="84"/>
      <c r="L3" s="84"/>
    </row>
    <row r="4" spans="2:12" x14ac:dyDescent="0.35">
      <c r="C4" s="73"/>
      <c r="J4" s="85"/>
      <c r="K4" s="85"/>
    </row>
    <row r="5" spans="2:12" ht="50.15" customHeight="1" x14ac:dyDescent="0.35">
      <c r="B5" s="158" t="s">
        <v>336</v>
      </c>
      <c r="C5" s="158"/>
      <c r="D5" s="158"/>
      <c r="E5" s="158"/>
      <c r="F5" s="86"/>
      <c r="G5" s="86"/>
      <c r="H5" s="86"/>
      <c r="I5" s="86"/>
      <c r="J5" s="86"/>
      <c r="K5" s="86"/>
      <c r="L5" s="86"/>
    </row>
    <row r="6" spans="2:12" x14ac:dyDescent="0.35">
      <c r="F6" s="85"/>
    </row>
    <row r="7" spans="2:12" ht="29" x14ac:dyDescent="0.35">
      <c r="B7" s="87" t="s">
        <v>337</v>
      </c>
      <c r="C7" s="87" t="s">
        <v>338</v>
      </c>
      <c r="D7" s="88" t="s">
        <v>334</v>
      </c>
      <c r="E7" s="88" t="s">
        <v>339</v>
      </c>
      <c r="F7" s="85"/>
    </row>
    <row r="8" spans="2:12" x14ac:dyDescent="0.35">
      <c r="B8" s="89" t="s">
        <v>340</v>
      </c>
      <c r="C8" s="89"/>
      <c r="D8" s="90">
        <f>SUM(D9:D12)</f>
        <v>-42607</v>
      </c>
      <c r="E8" s="91"/>
    </row>
    <row r="9" spans="2:12" ht="29" x14ac:dyDescent="0.35">
      <c r="B9" s="145" t="s">
        <v>341</v>
      </c>
      <c r="C9" s="92" t="s">
        <v>401</v>
      </c>
      <c r="D9" s="93">
        <v>-7000</v>
      </c>
      <c r="E9" s="94">
        <v>15</v>
      </c>
      <c r="F9" s="95"/>
    </row>
    <row r="10" spans="2:12" x14ac:dyDescent="0.35">
      <c r="B10" s="159"/>
      <c r="C10" s="92" t="s">
        <v>402</v>
      </c>
      <c r="D10" s="93">
        <v>7000</v>
      </c>
      <c r="E10" s="94">
        <v>55</v>
      </c>
    </row>
    <row r="11" spans="2:12" x14ac:dyDescent="0.35">
      <c r="B11" s="146"/>
      <c r="C11" s="92" t="s">
        <v>342</v>
      </c>
      <c r="D11" s="93">
        <v>7393</v>
      </c>
      <c r="E11" s="94">
        <v>60</v>
      </c>
    </row>
    <row r="12" spans="2:12" ht="29" x14ac:dyDescent="0.35">
      <c r="B12" s="96" t="s">
        <v>343</v>
      </c>
      <c r="C12" s="92" t="s">
        <v>344</v>
      </c>
      <c r="D12" s="93">
        <v>-50000</v>
      </c>
      <c r="E12" s="94">
        <v>65</v>
      </c>
    </row>
    <row r="13" spans="2:12" x14ac:dyDescent="0.35">
      <c r="B13" s="97" t="s">
        <v>294</v>
      </c>
      <c r="C13" s="98"/>
      <c r="D13" s="99">
        <f>SUM(D14:D15)</f>
        <v>0</v>
      </c>
      <c r="E13" s="100"/>
    </row>
    <row r="14" spans="2:12" x14ac:dyDescent="0.35">
      <c r="B14" s="145" t="s">
        <v>295</v>
      </c>
      <c r="C14" s="150" t="s">
        <v>405</v>
      </c>
      <c r="D14" s="93">
        <v>-300000</v>
      </c>
      <c r="E14" s="94">
        <v>15</v>
      </c>
    </row>
    <row r="15" spans="2:12" x14ac:dyDescent="0.35">
      <c r="B15" s="159"/>
      <c r="C15" s="152"/>
      <c r="D15" s="93">
        <v>300000</v>
      </c>
      <c r="E15" s="94">
        <v>45</v>
      </c>
    </row>
    <row r="16" spans="2:12" x14ac:dyDescent="0.35">
      <c r="B16" s="98" t="s">
        <v>298</v>
      </c>
      <c r="C16" s="98"/>
      <c r="D16" s="99">
        <f>SUM(D17:D21)</f>
        <v>40975</v>
      </c>
      <c r="E16" s="100"/>
    </row>
    <row r="17" spans="2:9" ht="29" x14ac:dyDescent="0.35">
      <c r="B17" s="120" t="s">
        <v>301</v>
      </c>
      <c r="C17" s="101" t="s">
        <v>388</v>
      </c>
      <c r="D17" s="93">
        <v>10000</v>
      </c>
      <c r="E17" s="94">
        <v>15</v>
      </c>
      <c r="F17" s="102"/>
    </row>
    <row r="18" spans="2:9" x14ac:dyDescent="0.35">
      <c r="B18" s="103" t="s">
        <v>345</v>
      </c>
      <c r="C18" s="101" t="s">
        <v>346</v>
      </c>
      <c r="D18" s="121">
        <v>17000</v>
      </c>
      <c r="E18" s="94">
        <v>45</v>
      </c>
      <c r="I18" s="43"/>
    </row>
    <row r="19" spans="2:9" ht="15" customHeight="1" x14ac:dyDescent="0.35">
      <c r="B19" s="145" t="s">
        <v>347</v>
      </c>
      <c r="C19" s="150" t="s">
        <v>348</v>
      </c>
      <c r="D19" s="121">
        <v>30000</v>
      </c>
      <c r="E19" s="94">
        <v>50</v>
      </c>
      <c r="I19" s="43"/>
    </row>
    <row r="20" spans="2:9" x14ac:dyDescent="0.35">
      <c r="B20" s="159"/>
      <c r="C20" s="152"/>
      <c r="D20" s="121">
        <v>-30000</v>
      </c>
      <c r="E20" s="94">
        <v>55</v>
      </c>
      <c r="I20" s="43"/>
    </row>
    <row r="21" spans="2:9" ht="45.75" customHeight="1" x14ac:dyDescent="0.35">
      <c r="B21" s="146"/>
      <c r="C21" s="119" t="s">
        <v>403</v>
      </c>
      <c r="D21" s="121">
        <v>13975</v>
      </c>
      <c r="E21" s="94">
        <v>55</v>
      </c>
      <c r="I21" s="43"/>
    </row>
    <row r="22" spans="2:9" x14ac:dyDescent="0.35">
      <c r="B22" s="98" t="s">
        <v>349</v>
      </c>
      <c r="C22" s="98"/>
      <c r="D22" s="127">
        <f>SUM(D23:D25)</f>
        <v>26132</v>
      </c>
      <c r="E22" s="100"/>
    </row>
    <row r="23" spans="2:9" x14ac:dyDescent="0.35">
      <c r="B23" s="104" t="s">
        <v>350</v>
      </c>
      <c r="C23" s="105" t="s">
        <v>399</v>
      </c>
      <c r="D23" s="121">
        <v>5832</v>
      </c>
      <c r="E23" s="94">
        <v>55</v>
      </c>
      <c r="F23" s="95"/>
      <c r="I23" s="43"/>
    </row>
    <row r="24" spans="2:9" ht="34.5" customHeight="1" x14ac:dyDescent="0.35">
      <c r="B24" s="104" t="s">
        <v>389</v>
      </c>
      <c r="C24" s="105" t="s">
        <v>390</v>
      </c>
      <c r="D24" s="121">
        <v>13000</v>
      </c>
      <c r="E24" s="94">
        <v>55</v>
      </c>
      <c r="F24" s="95"/>
      <c r="I24" s="43"/>
    </row>
    <row r="25" spans="2:9" ht="29" x14ac:dyDescent="0.35">
      <c r="B25" s="106" t="s">
        <v>351</v>
      </c>
      <c r="C25" s="107" t="s">
        <v>352</v>
      </c>
      <c r="D25" s="93">
        <v>7300</v>
      </c>
      <c r="E25" s="94">
        <v>55</v>
      </c>
      <c r="I25" s="43"/>
    </row>
    <row r="26" spans="2:9" x14ac:dyDescent="0.35">
      <c r="B26" s="97" t="s">
        <v>310</v>
      </c>
      <c r="C26" s="98"/>
      <c r="D26" s="99">
        <f>SUM(D27:D28)</f>
        <v>-48000</v>
      </c>
      <c r="E26" s="100"/>
    </row>
    <row r="27" spans="2:9" ht="29" x14ac:dyDescent="0.35">
      <c r="B27" s="106" t="s">
        <v>353</v>
      </c>
      <c r="C27" s="101" t="s">
        <v>354</v>
      </c>
      <c r="D27" s="93">
        <v>-52000</v>
      </c>
      <c r="E27" s="94">
        <v>50</v>
      </c>
    </row>
    <row r="28" spans="2:9" ht="29" x14ac:dyDescent="0.35">
      <c r="B28" s="96" t="s">
        <v>355</v>
      </c>
      <c r="C28" s="92" t="s">
        <v>356</v>
      </c>
      <c r="D28" s="93">
        <v>4000</v>
      </c>
      <c r="E28" s="94">
        <v>41</v>
      </c>
    </row>
    <row r="29" spans="2:9" x14ac:dyDescent="0.35">
      <c r="B29" s="98" t="s">
        <v>325</v>
      </c>
      <c r="C29" s="98"/>
      <c r="D29" s="99">
        <f>SUM(D30:D45)</f>
        <v>23500</v>
      </c>
      <c r="E29" s="100"/>
    </row>
    <row r="30" spans="2:9" x14ac:dyDescent="0.35">
      <c r="B30" s="145" t="s">
        <v>357</v>
      </c>
      <c r="C30" s="160" t="s">
        <v>358</v>
      </c>
      <c r="D30" s="93">
        <v>-39185</v>
      </c>
      <c r="E30" s="94">
        <v>41</v>
      </c>
      <c r="I30" s="43"/>
    </row>
    <row r="31" spans="2:9" x14ac:dyDescent="0.35">
      <c r="B31" s="146"/>
      <c r="C31" s="161"/>
      <c r="D31" s="93">
        <v>39185</v>
      </c>
      <c r="E31" s="94">
        <v>55</v>
      </c>
      <c r="I31" s="43"/>
    </row>
    <row r="32" spans="2:9" ht="29" x14ac:dyDescent="0.35">
      <c r="B32" s="106" t="s">
        <v>359</v>
      </c>
      <c r="C32" s="107" t="s">
        <v>360</v>
      </c>
      <c r="D32" s="93">
        <v>9000</v>
      </c>
      <c r="E32" s="94">
        <v>55</v>
      </c>
      <c r="I32" s="43"/>
    </row>
    <row r="33" spans="2:11" ht="29" x14ac:dyDescent="0.35">
      <c r="B33" s="106" t="s">
        <v>361</v>
      </c>
      <c r="C33" s="107" t="s">
        <v>362</v>
      </c>
      <c r="D33" s="121">
        <v>-7000</v>
      </c>
      <c r="E33" s="122">
        <v>55</v>
      </c>
      <c r="F33" s="123"/>
      <c r="G33" s="123"/>
      <c r="H33" s="123"/>
      <c r="I33" s="124"/>
    </row>
    <row r="34" spans="2:11" ht="29" x14ac:dyDescent="0.35">
      <c r="B34" s="106" t="s">
        <v>363</v>
      </c>
      <c r="C34" s="107" t="s">
        <v>362</v>
      </c>
      <c r="D34" s="121">
        <v>-10000</v>
      </c>
      <c r="E34" s="122">
        <v>55</v>
      </c>
      <c r="F34" s="123"/>
      <c r="G34" s="123"/>
      <c r="H34" s="123"/>
      <c r="I34" s="124"/>
      <c r="J34" s="95"/>
      <c r="K34" s="95"/>
    </row>
    <row r="35" spans="2:11" ht="29" x14ac:dyDescent="0.35">
      <c r="B35" s="106" t="s">
        <v>364</v>
      </c>
      <c r="C35" s="107" t="s">
        <v>365</v>
      </c>
      <c r="D35" s="121">
        <v>8500</v>
      </c>
      <c r="E35" s="122">
        <v>55</v>
      </c>
      <c r="F35" s="123"/>
      <c r="G35" s="123"/>
      <c r="H35" s="123"/>
      <c r="I35" s="124"/>
    </row>
    <row r="36" spans="2:11" ht="29" x14ac:dyDescent="0.35">
      <c r="B36" s="106" t="s">
        <v>366</v>
      </c>
      <c r="C36" s="107" t="s">
        <v>367</v>
      </c>
      <c r="D36" s="121">
        <v>8000</v>
      </c>
      <c r="E36" s="122">
        <v>41</v>
      </c>
      <c r="F36" s="123"/>
      <c r="G36" s="123"/>
      <c r="H36" s="123"/>
      <c r="I36" s="124"/>
    </row>
    <row r="37" spans="2:11" ht="29" x14ac:dyDescent="0.35">
      <c r="B37" s="103" t="s">
        <v>368</v>
      </c>
      <c r="C37" s="107" t="s">
        <v>362</v>
      </c>
      <c r="D37" s="121">
        <v>-45000</v>
      </c>
      <c r="E37" s="122">
        <v>41</v>
      </c>
      <c r="F37" s="123"/>
      <c r="G37" s="123"/>
      <c r="H37" s="123"/>
      <c r="I37" s="124"/>
    </row>
    <row r="38" spans="2:11" ht="43.5" customHeight="1" x14ac:dyDescent="0.35">
      <c r="B38" s="145" t="s">
        <v>369</v>
      </c>
      <c r="C38" s="156" t="s">
        <v>370</v>
      </c>
      <c r="D38" s="121">
        <v>-8000</v>
      </c>
      <c r="E38" s="122">
        <v>45</v>
      </c>
      <c r="F38" s="123"/>
      <c r="G38" s="123"/>
      <c r="H38" s="123"/>
      <c r="I38" s="124"/>
    </row>
    <row r="39" spans="2:11" x14ac:dyDescent="0.35">
      <c r="B39" s="146"/>
      <c r="C39" s="157"/>
      <c r="D39" s="121">
        <v>18000</v>
      </c>
      <c r="E39" s="122">
        <v>55</v>
      </c>
      <c r="F39" s="123"/>
      <c r="G39" s="123"/>
      <c r="H39" s="123"/>
      <c r="I39" s="124"/>
    </row>
    <row r="40" spans="2:11" x14ac:dyDescent="0.35">
      <c r="B40" s="106" t="s">
        <v>371</v>
      </c>
      <c r="C40" s="107" t="s">
        <v>372</v>
      </c>
      <c r="D40" s="121">
        <v>20000</v>
      </c>
      <c r="E40" s="122">
        <v>55</v>
      </c>
      <c r="F40" s="123"/>
      <c r="G40" s="123"/>
      <c r="H40" s="123"/>
      <c r="I40" s="124"/>
    </row>
    <row r="41" spans="2:11" x14ac:dyDescent="0.35">
      <c r="B41" s="103" t="s">
        <v>373</v>
      </c>
      <c r="C41" s="107" t="s">
        <v>362</v>
      </c>
      <c r="D41" s="121">
        <v>-3000</v>
      </c>
      <c r="E41" s="122">
        <v>55</v>
      </c>
      <c r="F41" s="123"/>
      <c r="G41" s="123"/>
      <c r="H41" s="123"/>
      <c r="I41" s="124"/>
    </row>
    <row r="42" spans="2:11" ht="29" x14ac:dyDescent="0.35">
      <c r="B42" s="103" t="s">
        <v>374</v>
      </c>
      <c r="C42" s="107" t="s">
        <v>375</v>
      </c>
      <c r="D42" s="121">
        <v>15000</v>
      </c>
      <c r="E42" s="122">
        <v>55</v>
      </c>
      <c r="F42" s="123"/>
      <c r="G42" s="123"/>
      <c r="H42" s="123"/>
      <c r="I42" s="124"/>
    </row>
    <row r="43" spans="2:11" ht="29" x14ac:dyDescent="0.35">
      <c r="B43" s="145" t="s">
        <v>326</v>
      </c>
      <c r="C43" s="107" t="s">
        <v>376</v>
      </c>
      <c r="D43" s="121">
        <v>9000</v>
      </c>
      <c r="E43" s="122">
        <v>55</v>
      </c>
      <c r="F43" s="123"/>
      <c r="G43" s="123"/>
      <c r="H43" s="123"/>
      <c r="I43" s="124"/>
    </row>
    <row r="44" spans="2:11" ht="29" x14ac:dyDescent="0.35">
      <c r="B44" s="146"/>
      <c r="C44" s="107" t="s">
        <v>377</v>
      </c>
      <c r="D44" s="121">
        <v>5000</v>
      </c>
      <c r="E44" s="122">
        <v>41</v>
      </c>
      <c r="F44" s="123"/>
      <c r="G44" s="123"/>
      <c r="H44" s="123"/>
      <c r="I44" s="123"/>
    </row>
    <row r="45" spans="2:11" ht="15.65" customHeight="1" x14ac:dyDescent="0.35">
      <c r="B45" s="106" t="s">
        <v>378</v>
      </c>
      <c r="C45" s="107" t="s">
        <v>379</v>
      </c>
      <c r="D45" s="121">
        <v>4000</v>
      </c>
      <c r="E45" s="122">
        <v>55</v>
      </c>
      <c r="F45" s="123"/>
      <c r="G45" s="123"/>
      <c r="H45" s="123"/>
      <c r="I45" s="123"/>
    </row>
    <row r="46" spans="2:11" x14ac:dyDescent="0.35">
      <c r="B46" s="147" t="s">
        <v>384</v>
      </c>
      <c r="C46" s="147"/>
      <c r="D46" s="125">
        <f>SUM(D8,D13,D16,D22,D26,D29)</f>
        <v>0</v>
      </c>
      <c r="E46" s="126"/>
      <c r="F46" s="123"/>
      <c r="G46" s="123"/>
      <c r="H46" s="123"/>
      <c r="I46" s="123"/>
    </row>
    <row r="47" spans="2:11" x14ac:dyDescent="0.35">
      <c r="D47" s="73">
        <f>-D46</f>
        <v>0</v>
      </c>
      <c r="I47" s="110"/>
    </row>
    <row r="48" spans="2:11" x14ac:dyDescent="0.35">
      <c r="D48" s="73"/>
      <c r="I48" s="110"/>
    </row>
    <row r="49" spans="2:13" x14ac:dyDescent="0.35">
      <c r="D49" s="73"/>
      <c r="I49" s="110"/>
    </row>
    <row r="50" spans="2:13" ht="15.5" x14ac:dyDescent="0.35">
      <c r="B50" s="128" t="s">
        <v>404</v>
      </c>
      <c r="C50" s="86"/>
      <c r="D50" s="86"/>
      <c r="E50" s="86"/>
      <c r="I50" s="110"/>
    </row>
    <row r="51" spans="2:13" x14ac:dyDescent="0.35">
      <c r="B51"/>
      <c r="C51" s="43"/>
      <c r="D51" s="73"/>
      <c r="I51" s="110"/>
    </row>
    <row r="52" spans="2:13" ht="31.5" customHeight="1" x14ac:dyDescent="0.35">
      <c r="B52" s="87" t="s">
        <v>337</v>
      </c>
      <c r="C52" s="87" t="s">
        <v>338</v>
      </c>
      <c r="D52" s="88" t="s">
        <v>334</v>
      </c>
      <c r="E52" s="88" t="s">
        <v>339</v>
      </c>
      <c r="I52" s="110"/>
    </row>
    <row r="53" spans="2:13" x14ac:dyDescent="0.35">
      <c r="B53" s="89" t="s">
        <v>298</v>
      </c>
      <c r="C53" s="89"/>
      <c r="D53" s="90">
        <f>SUM(D54)</f>
        <v>60000</v>
      </c>
      <c r="E53" s="91"/>
      <c r="I53" s="110"/>
    </row>
    <row r="54" spans="2:13" x14ac:dyDescent="0.35">
      <c r="B54" s="129" t="s">
        <v>301</v>
      </c>
      <c r="C54" s="129" t="s">
        <v>393</v>
      </c>
      <c r="D54" s="130">
        <v>60000</v>
      </c>
      <c r="E54" s="131">
        <v>15</v>
      </c>
      <c r="I54" s="110"/>
    </row>
    <row r="55" spans="2:13" x14ac:dyDescent="0.35">
      <c r="B55" s="89" t="s">
        <v>303</v>
      </c>
      <c r="C55" s="89"/>
      <c r="D55" s="90">
        <f>SUM(D56:D56)</f>
        <v>-60000</v>
      </c>
      <c r="E55" s="91"/>
      <c r="I55" s="110"/>
    </row>
    <row r="56" spans="2:13" ht="43.5" x14ac:dyDescent="0.35">
      <c r="B56" s="129" t="s">
        <v>391</v>
      </c>
      <c r="C56" s="129" t="s">
        <v>392</v>
      </c>
      <c r="D56" s="130">
        <v>-60000</v>
      </c>
      <c r="E56" s="131">
        <v>15</v>
      </c>
      <c r="I56" s="110"/>
    </row>
    <row r="57" spans="2:13" x14ac:dyDescent="0.35">
      <c r="B57" s="144" t="s">
        <v>384</v>
      </c>
      <c r="C57" s="144"/>
      <c r="D57" s="108">
        <f>SUM(D53,D55)</f>
        <v>0</v>
      </c>
      <c r="E57" s="109"/>
      <c r="I57" s="110"/>
    </row>
    <row r="58" spans="2:13" x14ac:dyDescent="0.35">
      <c r="D58" s="73"/>
      <c r="I58" s="110"/>
    </row>
    <row r="59" spans="2:13" x14ac:dyDescent="0.35">
      <c r="D59" s="73"/>
      <c r="I59" s="110"/>
    </row>
    <row r="60" spans="2:13" x14ac:dyDescent="0.35">
      <c r="J60" s="73"/>
      <c r="K60" s="73"/>
      <c r="L60" s="73"/>
      <c r="M60" s="73"/>
    </row>
    <row r="61" spans="2:13" ht="32.5" customHeight="1" x14ac:dyDescent="0.35">
      <c r="B61" s="148" t="s">
        <v>394</v>
      </c>
      <c r="C61" s="149"/>
      <c r="D61" s="149"/>
      <c r="E61" s="149"/>
      <c r="I61" s="110"/>
    </row>
    <row r="62" spans="2:13" x14ac:dyDescent="0.35">
      <c r="B62" s="111"/>
      <c r="C62" s="111"/>
      <c r="D62" s="111"/>
      <c r="E62" s="111"/>
      <c r="I62" s="110"/>
    </row>
    <row r="63" spans="2:13" ht="29" x14ac:dyDescent="0.35">
      <c r="B63" s="87" t="s">
        <v>337</v>
      </c>
      <c r="C63" s="87" t="s">
        <v>338</v>
      </c>
      <c r="D63" s="88" t="s">
        <v>334</v>
      </c>
      <c r="E63" s="88" t="s">
        <v>339</v>
      </c>
      <c r="I63" s="110"/>
    </row>
    <row r="64" spans="2:13" ht="14.5" customHeight="1" x14ac:dyDescent="0.35">
      <c r="B64" s="145" t="s">
        <v>380</v>
      </c>
      <c r="C64" s="150" t="s">
        <v>381</v>
      </c>
      <c r="D64" s="93">
        <v>-20898.02</v>
      </c>
      <c r="E64" s="94">
        <v>50</v>
      </c>
      <c r="I64" s="110"/>
    </row>
    <row r="65" spans="2:21" x14ac:dyDescent="0.35">
      <c r="B65" s="146"/>
      <c r="C65" s="151"/>
      <c r="D65" s="93">
        <v>-11079.5</v>
      </c>
      <c r="E65" s="94">
        <v>55</v>
      </c>
      <c r="I65" s="110"/>
    </row>
    <row r="66" spans="2:21" x14ac:dyDescent="0.35">
      <c r="B66" s="153" t="s">
        <v>382</v>
      </c>
      <c r="C66" s="151"/>
      <c r="D66" s="93">
        <v>-15.84</v>
      </c>
      <c r="E66" s="94">
        <v>45</v>
      </c>
      <c r="I66" s="110"/>
    </row>
    <row r="67" spans="2:21" x14ac:dyDescent="0.35">
      <c r="B67" s="154"/>
      <c r="C67" s="151"/>
      <c r="D67" s="93">
        <v>-29507.759999999998</v>
      </c>
      <c r="E67" s="94">
        <v>50</v>
      </c>
      <c r="I67" s="110"/>
    </row>
    <row r="68" spans="2:21" x14ac:dyDescent="0.35">
      <c r="B68" s="155"/>
      <c r="C68" s="151"/>
      <c r="D68" s="93">
        <v>-18968.3</v>
      </c>
      <c r="E68" s="94">
        <v>55</v>
      </c>
      <c r="I68" s="110"/>
    </row>
    <row r="69" spans="2:21" x14ac:dyDescent="0.35">
      <c r="B69" s="153" t="s">
        <v>383</v>
      </c>
      <c r="C69" s="151"/>
      <c r="D69" s="93">
        <v>-283.32</v>
      </c>
      <c r="E69" s="94">
        <v>45</v>
      </c>
      <c r="I69" s="110"/>
    </row>
    <row r="70" spans="2:21" x14ac:dyDescent="0.35">
      <c r="B70" s="154"/>
      <c r="C70" s="151"/>
      <c r="D70" s="93">
        <v>-52521.86</v>
      </c>
      <c r="E70" s="94">
        <v>50</v>
      </c>
      <c r="I70" s="110"/>
    </row>
    <row r="71" spans="2:21" x14ac:dyDescent="0.35">
      <c r="B71" s="155"/>
      <c r="C71" s="151"/>
      <c r="D71" s="93">
        <f>-25194.6+600+1877</f>
        <v>-22717.599999999999</v>
      </c>
      <c r="E71" s="112">
        <v>55</v>
      </c>
      <c r="I71" s="110"/>
    </row>
    <row r="72" spans="2:21" x14ac:dyDescent="0.35">
      <c r="B72" s="153" t="s">
        <v>351</v>
      </c>
      <c r="C72" s="151"/>
      <c r="D72" s="93">
        <v>299.16000000000003</v>
      </c>
      <c r="E72" s="112">
        <v>45</v>
      </c>
      <c r="I72" s="110"/>
    </row>
    <row r="73" spans="2:21" x14ac:dyDescent="0.35">
      <c r="B73" s="154"/>
      <c r="C73" s="151"/>
      <c r="D73" s="93">
        <v>102927.64</v>
      </c>
      <c r="E73" s="112">
        <v>50</v>
      </c>
      <c r="I73" s="110"/>
      <c r="J73" s="73"/>
      <c r="K73" s="73"/>
      <c r="L73" s="73"/>
      <c r="M73" s="73"/>
      <c r="N73" s="73"/>
      <c r="O73" s="73"/>
      <c r="P73" s="73"/>
    </row>
    <row r="74" spans="2:21" x14ac:dyDescent="0.35">
      <c r="B74" s="155"/>
      <c r="C74" s="152"/>
      <c r="D74" s="93">
        <v>52765.4</v>
      </c>
      <c r="E74" s="112">
        <v>55</v>
      </c>
      <c r="I74" s="110"/>
      <c r="J74" s="73"/>
    </row>
    <row r="75" spans="2:21" x14ac:dyDescent="0.35">
      <c r="B75" s="144" t="s">
        <v>384</v>
      </c>
      <c r="C75" s="144"/>
      <c r="D75" s="108">
        <f>SUM(D64:D74)</f>
        <v>0</v>
      </c>
      <c r="E75" s="109"/>
      <c r="I75" s="110"/>
      <c r="J75" s="73"/>
      <c r="O75" s="73"/>
    </row>
    <row r="76" spans="2:21" x14ac:dyDescent="0.35">
      <c r="D76" s="73"/>
      <c r="I76" s="110"/>
    </row>
    <row r="77" spans="2:21" x14ac:dyDescent="0.35">
      <c r="C77" s="110"/>
      <c r="D77" s="73"/>
      <c r="K77" s="114"/>
      <c r="L77" s="115"/>
      <c r="M77" s="115"/>
      <c r="N77" s="115"/>
      <c r="O77" s="115"/>
      <c r="P77" s="114"/>
      <c r="Q77" s="115"/>
      <c r="R77" s="115"/>
      <c r="S77" s="115"/>
    </row>
    <row r="78" spans="2:21" x14ac:dyDescent="0.35">
      <c r="C78" s="113"/>
      <c r="D78" s="118"/>
      <c r="K78" s="114"/>
      <c r="L78" s="115"/>
      <c r="M78" s="115"/>
      <c r="N78" s="115"/>
      <c r="O78" s="115"/>
      <c r="P78" s="114"/>
      <c r="Q78" s="115"/>
      <c r="R78" s="115"/>
      <c r="S78" s="115"/>
    </row>
    <row r="79" spans="2:21" x14ac:dyDescent="0.35">
      <c r="C79" s="110" t="s">
        <v>385</v>
      </c>
      <c r="D79" s="73">
        <v>526067.5199999999</v>
      </c>
      <c r="K79" s="114"/>
      <c r="L79" s="115"/>
      <c r="M79" s="114"/>
      <c r="N79" s="115"/>
      <c r="O79" s="115"/>
      <c r="P79" s="114"/>
      <c r="Q79" s="115"/>
      <c r="R79" s="115"/>
      <c r="S79" s="115"/>
    </row>
    <row r="80" spans="2:21" x14ac:dyDescent="0.35">
      <c r="C80" s="110" t="s">
        <v>386</v>
      </c>
      <c r="D80" s="73">
        <v>0</v>
      </c>
      <c r="K80" s="114"/>
      <c r="L80" s="115"/>
      <c r="M80" s="115"/>
      <c r="N80" s="115"/>
      <c r="O80" s="115"/>
      <c r="P80" s="115"/>
      <c r="Q80" s="115"/>
      <c r="R80" s="115"/>
      <c r="S80" s="115"/>
      <c r="T80" s="115"/>
      <c r="U80" s="115"/>
    </row>
    <row r="81" spans="3:19" x14ac:dyDescent="0.35">
      <c r="C81" s="116" t="s">
        <v>387</v>
      </c>
      <c r="D81" s="117">
        <f>SUM(D79:D80)</f>
        <v>526067.5199999999</v>
      </c>
      <c r="K81" s="114"/>
      <c r="L81" s="115"/>
      <c r="M81" s="115"/>
      <c r="N81" s="115"/>
      <c r="O81" s="115"/>
      <c r="P81" s="115"/>
      <c r="Q81" s="115"/>
      <c r="R81" s="115"/>
      <c r="S81" s="115"/>
    </row>
    <row r="82" spans="3:19" x14ac:dyDescent="0.35">
      <c r="D82" s="85"/>
      <c r="K82" s="114"/>
      <c r="L82" s="115"/>
      <c r="M82" s="115"/>
      <c r="N82" s="115"/>
      <c r="O82" s="115"/>
      <c r="P82" s="115"/>
      <c r="Q82" s="115"/>
      <c r="R82" s="115"/>
      <c r="S82" s="115"/>
    </row>
    <row r="83" spans="3:19" x14ac:dyDescent="0.35">
      <c r="D83" s="85"/>
    </row>
  </sheetData>
  <mergeCells count="22">
    <mergeCell ref="B38:B39"/>
    <mergeCell ref="C38:C39"/>
    <mergeCell ref="B1:E1"/>
    <mergeCell ref="B3:E3"/>
    <mergeCell ref="B5:E5"/>
    <mergeCell ref="B9:B11"/>
    <mergeCell ref="B14:B15"/>
    <mergeCell ref="C14:C15"/>
    <mergeCell ref="C19:C20"/>
    <mergeCell ref="B30:B31"/>
    <mergeCell ref="C30:C31"/>
    <mergeCell ref="B19:B21"/>
    <mergeCell ref="B75:C75"/>
    <mergeCell ref="B43:B44"/>
    <mergeCell ref="B46:C46"/>
    <mergeCell ref="B61:E61"/>
    <mergeCell ref="B64:B65"/>
    <mergeCell ref="C64:C74"/>
    <mergeCell ref="B66:B68"/>
    <mergeCell ref="B69:B71"/>
    <mergeCell ref="B72:B74"/>
    <mergeCell ref="B57:C57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Lisaeelarve nr 2</vt:lpstr>
      <vt:lpstr>1. Sihtotstarbelised toetused</vt:lpstr>
      <vt:lpstr>2. Vallaeelarve muutmine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Lüganuse Vallavalitsus</dc:creator>
  <cp:lastModifiedBy>LINNASEKRETÄR KLV</cp:lastModifiedBy>
  <cp:lastPrinted>2025-08-18T10:24:53Z</cp:lastPrinted>
  <dcterms:created xsi:type="dcterms:W3CDTF">2025-08-10T18:11:00Z</dcterms:created>
  <dcterms:modified xsi:type="dcterms:W3CDTF">2025-08-18T12:41:45Z</dcterms:modified>
</cp:coreProperties>
</file>